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arle\Desktop\"/>
    </mc:Choice>
  </mc:AlternateContent>
  <bookViews>
    <workbookView xWindow="-72" yWindow="456" windowWidth="11628" windowHeight="7812" tabRatio="413"/>
  </bookViews>
  <sheets>
    <sheet name="1. Citation Statistics" sheetId="1" r:id="rId1"/>
    <sheet name="2. Non-English Language Stats." sheetId="2" r:id="rId2"/>
  </sheets>
  <calcPr calcId="152511"/>
</workbook>
</file>

<file path=xl/calcChain.xml><?xml version="1.0" encoding="utf-8"?>
<calcChain xmlns="http://schemas.openxmlformats.org/spreadsheetml/2006/main">
  <c r="C68" i="1" l="1"/>
  <c r="C123" i="2" l="1"/>
  <c r="C122" i="2"/>
  <c r="C69" i="2"/>
  <c r="C70" i="2"/>
  <c r="C110" i="2"/>
  <c r="Z19" i="1" l="1"/>
  <c r="AA19" i="1" s="1"/>
  <c r="AD19" i="1"/>
  <c r="AB21" i="1"/>
  <c r="Z22" i="1"/>
  <c r="AD22" i="1"/>
  <c r="Z23" i="1"/>
  <c r="AA23" i="1"/>
  <c r="AD23" i="1"/>
  <c r="Z24" i="1"/>
  <c r="AA24" i="1"/>
  <c r="AD24" i="1"/>
  <c r="Z25" i="1"/>
  <c r="AA25" i="1" s="1"/>
  <c r="AD25" i="1"/>
  <c r="Z26" i="1"/>
  <c r="AA26" i="1" s="1"/>
  <c r="AD26" i="1"/>
  <c r="Z27" i="1"/>
  <c r="AA27" i="1" s="1"/>
  <c r="AD27" i="1"/>
  <c r="Z28" i="1"/>
  <c r="AA28" i="1" s="1"/>
  <c r="AD28" i="1"/>
  <c r="Z29" i="1"/>
  <c r="AA29" i="1" s="1"/>
  <c r="AD29" i="1"/>
  <c r="Z30" i="1"/>
  <c r="AA30" i="1" s="1"/>
  <c r="AD30" i="1"/>
  <c r="AB34" i="1"/>
  <c r="Z35" i="1"/>
  <c r="AD35" i="1"/>
  <c r="Z36" i="1"/>
  <c r="AA36" i="1" s="1"/>
  <c r="AD36" i="1"/>
  <c r="AB39" i="1"/>
  <c r="Z40" i="1"/>
  <c r="AA40" i="1" s="1"/>
  <c r="AD40" i="1"/>
  <c r="Z41" i="1"/>
  <c r="AA41" i="1" s="1"/>
  <c r="AD41" i="1"/>
  <c r="Z42" i="1"/>
  <c r="AA42" i="1" s="1"/>
  <c r="AD42" i="1"/>
  <c r="Z43" i="1"/>
  <c r="AD43" i="1"/>
  <c r="Z44" i="1"/>
  <c r="AA44" i="1" s="1"/>
  <c r="AD44" i="1"/>
  <c r="AD39" i="1" l="1"/>
  <c r="Z39" i="1"/>
  <c r="AA39" i="1" s="1"/>
  <c r="Z34" i="1"/>
  <c r="AA34" i="1" s="1"/>
  <c r="Z21" i="1"/>
  <c r="AA21" i="1" s="1"/>
  <c r="AD34" i="1"/>
  <c r="AD21" i="1"/>
  <c r="AA43" i="1"/>
  <c r="AA35" i="1"/>
  <c r="AA22" i="1"/>
  <c r="C120" i="2"/>
  <c r="AE124" i="2" l="1"/>
  <c r="AG53" i="1" s="1"/>
  <c r="AE9" i="2"/>
  <c r="AD9" i="2"/>
  <c r="Z47" i="1" l="1"/>
  <c r="AD65" i="1" l="1"/>
  <c r="AD64" i="1"/>
  <c r="AD63" i="1"/>
  <c r="AD60" i="1"/>
  <c r="AD59" i="1"/>
  <c r="AD58" i="1"/>
  <c r="AD57" i="1"/>
  <c r="AD56" i="1"/>
  <c r="AD53" i="1"/>
  <c r="AH53" i="1" s="1"/>
  <c r="AE133" i="2" s="1"/>
  <c r="AD52" i="1"/>
  <c r="AD51" i="1"/>
  <c r="AD50" i="1"/>
  <c r="AD48" i="1"/>
  <c r="AD47" i="1"/>
  <c r="Z65" i="1"/>
  <c r="Z64" i="1"/>
  <c r="Z63" i="1"/>
  <c r="Z60" i="1"/>
  <c r="Z59" i="1"/>
  <c r="Z58" i="1"/>
  <c r="Z57" i="1"/>
  <c r="Z56" i="1"/>
  <c r="Z53" i="1"/>
  <c r="Z52" i="1"/>
  <c r="Z51" i="1"/>
  <c r="Z48" i="1"/>
  <c r="Z50" i="1"/>
  <c r="C42" i="2" l="1"/>
  <c r="C43" i="2"/>
  <c r="C11" i="2" l="1"/>
  <c r="C36" i="2"/>
  <c r="C35" i="2"/>
  <c r="S9" i="2" l="1"/>
  <c r="R9" i="2"/>
  <c r="S124" i="2"/>
  <c r="R124" i="2"/>
  <c r="AB62" i="1" l="1"/>
  <c r="AB55" i="1"/>
  <c r="C57" i="2" l="1"/>
  <c r="C56" i="2"/>
  <c r="C114" i="2" l="1"/>
  <c r="C113" i="2"/>
  <c r="AB46" i="1" l="1"/>
  <c r="AB68" i="1" l="1"/>
  <c r="AH77" i="1" l="1"/>
  <c r="Z62" i="1" l="1"/>
  <c r="AD62" i="1"/>
  <c r="Z46" i="1"/>
  <c r="Z55" i="1"/>
  <c r="AD55" i="1"/>
  <c r="C52" i="2"/>
  <c r="C98" i="2"/>
  <c r="C94" i="2"/>
  <c r="C67" i="2"/>
  <c r="C29" i="2"/>
  <c r="C28" i="2"/>
  <c r="AA62" i="1" l="1"/>
  <c r="Z71" i="1"/>
  <c r="AA46" i="1"/>
  <c r="AA55" i="1"/>
  <c r="C105" i="2"/>
  <c r="C104" i="2"/>
  <c r="C102" i="2"/>
  <c r="C101" i="2"/>
  <c r="C75" i="2"/>
  <c r="C74" i="2"/>
  <c r="C58" i="2"/>
  <c r="C13" i="2" l="1"/>
  <c r="C12" i="2"/>
  <c r="AN9" i="2" l="1"/>
  <c r="AM9" i="2"/>
  <c r="AL9" i="2"/>
  <c r="AK9" i="2"/>
  <c r="AJ9" i="2"/>
  <c r="AI9" i="2"/>
  <c r="AH9" i="2"/>
  <c r="AG9" i="2"/>
  <c r="AF9" i="2"/>
  <c r="AC9" i="2"/>
  <c r="AB9" i="2"/>
  <c r="AA9" i="2"/>
  <c r="Z9" i="2"/>
  <c r="Y9" i="2"/>
  <c r="X9" i="2"/>
  <c r="W9" i="2"/>
  <c r="V9" i="2"/>
  <c r="U9" i="2"/>
  <c r="T9" i="2"/>
  <c r="Q9" i="2"/>
  <c r="P9" i="2"/>
  <c r="O9" i="2"/>
  <c r="N9" i="2"/>
  <c r="M9" i="2"/>
  <c r="L9" i="2"/>
  <c r="K9" i="2"/>
  <c r="J9" i="2"/>
  <c r="I9" i="2"/>
  <c r="H9" i="2"/>
  <c r="G9" i="2"/>
  <c r="F9" i="2"/>
  <c r="F124" i="2" l="1"/>
  <c r="AG19" i="1" s="1"/>
  <c r="AH19" i="1" s="1"/>
  <c r="AN124" i="2" l="1"/>
  <c r="AM124" i="2"/>
  <c r="AG64" i="1" s="1"/>
  <c r="AL124" i="2"/>
  <c r="AK124" i="2"/>
  <c r="AG60" i="1" s="1"/>
  <c r="AJ124" i="2"/>
  <c r="AG59" i="1" s="1"/>
  <c r="AI124" i="2"/>
  <c r="AG58" i="1" s="1"/>
  <c r="AH124" i="2"/>
  <c r="AG57" i="1" s="1"/>
  <c r="AG124" i="2"/>
  <c r="AF124" i="2"/>
  <c r="AD124" i="2"/>
  <c r="AG51" i="1" s="1"/>
  <c r="AH51" i="1" s="1"/>
  <c r="AD133" i="2" s="1"/>
  <c r="AC124" i="2"/>
  <c r="AG50" i="1" s="1"/>
  <c r="AB124" i="2"/>
  <c r="AA124" i="2"/>
  <c r="Z124" i="2"/>
  <c r="AG44" i="1" s="1"/>
  <c r="AH44" i="1" s="1"/>
  <c r="Y124" i="2"/>
  <c r="AG43" i="1" s="1"/>
  <c r="AH43" i="1" s="1"/>
  <c r="X124" i="2"/>
  <c r="AG42" i="1" s="1"/>
  <c r="AH42" i="1" s="1"/>
  <c r="W124" i="2"/>
  <c r="AG41" i="1" s="1"/>
  <c r="V124" i="2"/>
  <c r="AG40" i="1" s="1"/>
  <c r="AH40" i="1" s="1"/>
  <c r="U124" i="2"/>
  <c r="T124" i="2"/>
  <c r="Q124" i="2"/>
  <c r="P124" i="2"/>
  <c r="O124" i="2"/>
  <c r="N124" i="2"/>
  <c r="AG29" i="1" s="1"/>
  <c r="AH29" i="1" s="1"/>
  <c r="M124" i="2"/>
  <c r="AG28" i="1" s="1"/>
  <c r="AH28" i="1" s="1"/>
  <c r="L124" i="2"/>
  <c r="AG27" i="1" s="1"/>
  <c r="AH27" i="1" s="1"/>
  <c r="K124" i="2"/>
  <c r="J124" i="2"/>
  <c r="I124" i="2"/>
  <c r="AG25" i="1" s="1"/>
  <c r="AH25" i="1" s="1"/>
  <c r="H124" i="2"/>
  <c r="AG24" i="1" s="1"/>
  <c r="AH24" i="1" s="1"/>
  <c r="G124" i="2"/>
  <c r="AG22" i="1" s="1"/>
  <c r="F126" i="2"/>
  <c r="C121" i="2"/>
  <c r="C119" i="2"/>
  <c r="C118" i="2"/>
  <c r="C117" i="2"/>
  <c r="C116" i="2"/>
  <c r="C115" i="2"/>
  <c r="C112" i="2"/>
  <c r="C111" i="2"/>
  <c r="C109" i="2"/>
  <c r="C108" i="2"/>
  <c r="C107" i="2"/>
  <c r="C106" i="2"/>
  <c r="C103" i="2"/>
  <c r="C100" i="2"/>
  <c r="C99" i="2"/>
  <c r="C97" i="2"/>
  <c r="C96" i="2"/>
  <c r="C95" i="2"/>
  <c r="C93" i="2"/>
  <c r="C92" i="2"/>
  <c r="C91" i="2"/>
  <c r="C90" i="2"/>
  <c r="C89" i="2"/>
  <c r="C88" i="2"/>
  <c r="C87" i="2"/>
  <c r="C86" i="2"/>
  <c r="C85" i="2"/>
  <c r="C84" i="2"/>
  <c r="C83" i="2"/>
  <c r="C82" i="2"/>
  <c r="C81" i="2"/>
  <c r="C80" i="2"/>
  <c r="C79" i="2"/>
  <c r="C78" i="2"/>
  <c r="C77" i="2"/>
  <c r="C76" i="2"/>
  <c r="C73" i="2"/>
  <c r="C72" i="2"/>
  <c r="C71" i="2"/>
  <c r="C68" i="2"/>
  <c r="C66" i="2"/>
  <c r="C65" i="2"/>
  <c r="C64" i="2"/>
  <c r="C63" i="2"/>
  <c r="C62" i="2"/>
  <c r="C61" i="2"/>
  <c r="C60" i="2"/>
  <c r="C59" i="2"/>
  <c r="C55" i="2"/>
  <c r="C54" i="2"/>
  <c r="C53" i="2"/>
  <c r="C51" i="2"/>
  <c r="C50" i="2"/>
  <c r="C49" i="2"/>
  <c r="C48" i="2"/>
  <c r="C47" i="2"/>
  <c r="C46" i="2"/>
  <c r="C45" i="2"/>
  <c r="C44" i="2"/>
  <c r="C41" i="2"/>
  <c r="C40" i="2"/>
  <c r="C39" i="2"/>
  <c r="C38" i="2"/>
  <c r="C37" i="2"/>
  <c r="C34" i="2"/>
  <c r="C33" i="2"/>
  <c r="C32" i="2"/>
  <c r="C31" i="2"/>
  <c r="C30" i="2"/>
  <c r="C27" i="2"/>
  <c r="C26" i="2"/>
  <c r="C25" i="2"/>
  <c r="C24" i="2"/>
  <c r="C23" i="2"/>
  <c r="C22" i="2"/>
  <c r="C21" i="2"/>
  <c r="C20" i="2"/>
  <c r="C19" i="2"/>
  <c r="C18" i="2"/>
  <c r="C17" i="2"/>
  <c r="C16" i="2"/>
  <c r="C15" i="2"/>
  <c r="C14" i="2"/>
  <c r="AH41" i="1" l="1"/>
  <c r="AG39" i="1"/>
  <c r="AH22" i="1"/>
  <c r="AG48" i="1"/>
  <c r="AA126" i="2"/>
  <c r="G134" i="2"/>
  <c r="O134" i="2"/>
  <c r="AL134" i="2"/>
  <c r="V134" i="2"/>
  <c r="AF134" i="2"/>
  <c r="O125" i="2"/>
  <c r="AG35" i="1" s="1"/>
  <c r="AH35" i="1" s="1"/>
  <c r="AG63" i="1"/>
  <c r="AG47" i="1"/>
  <c r="T125" i="2"/>
  <c r="AG36" i="1" s="1"/>
  <c r="J125" i="2"/>
  <c r="AG26" i="1" s="1"/>
  <c r="AH26" i="1" s="1"/>
  <c r="C124" i="2"/>
  <c r="AF126" i="2"/>
  <c r="V126" i="2"/>
  <c r="G126" i="2"/>
  <c r="O126" i="2"/>
  <c r="AF125" i="2"/>
  <c r="AG56" i="1" s="1"/>
  <c r="AL126" i="2"/>
  <c r="D69" i="2" l="1"/>
  <c r="D70" i="2"/>
  <c r="D110" i="2"/>
  <c r="D109" i="2"/>
  <c r="AH36" i="1"/>
  <c r="AG34" i="1"/>
  <c r="AG21" i="1"/>
  <c r="D11" i="2"/>
  <c r="D43" i="2"/>
  <c r="D42" i="2"/>
  <c r="D36" i="2"/>
  <c r="D35" i="2"/>
  <c r="D56" i="2"/>
  <c r="D57" i="2"/>
  <c r="D114" i="2"/>
  <c r="D113" i="2"/>
  <c r="D28" i="2"/>
  <c r="D67" i="2"/>
  <c r="D98" i="2"/>
  <c r="D52" i="2"/>
  <c r="D94" i="2"/>
  <c r="D29" i="2"/>
  <c r="D105" i="2"/>
  <c r="D104" i="2"/>
  <c r="D75" i="2"/>
  <c r="D101" i="2"/>
  <c r="D102" i="2"/>
  <c r="D58" i="2"/>
  <c r="D63" i="2"/>
  <c r="D12" i="2"/>
  <c r="D13" i="2"/>
  <c r="D122" i="2"/>
  <c r="D22" i="2"/>
  <c r="D119" i="2"/>
  <c r="D19" i="2"/>
  <c r="D87" i="2"/>
  <c r="D88" i="2"/>
  <c r="D95" i="2"/>
  <c r="D38" i="2"/>
  <c r="D54" i="2"/>
  <c r="D55" i="2"/>
  <c r="D25" i="2"/>
  <c r="D60" i="2"/>
  <c r="D81" i="2"/>
  <c r="D123" i="2"/>
  <c r="D18" i="2"/>
  <c r="D24" i="2"/>
  <c r="D48" i="2"/>
  <c r="D116" i="2"/>
  <c r="D41" i="2"/>
  <c r="D92" i="2"/>
  <c r="D117" i="2"/>
  <c r="D74" i="2"/>
  <c r="D97" i="2"/>
  <c r="D14" i="2"/>
  <c r="D78" i="2"/>
  <c r="D20" i="2"/>
  <c r="D64" i="2"/>
  <c r="D90" i="2"/>
  <c r="D79" i="2"/>
  <c r="D34" i="2"/>
  <c r="D49" i="2"/>
  <c r="D99" i="2"/>
  <c r="D61" i="2"/>
  <c r="D23" i="2"/>
  <c r="D103" i="2"/>
  <c r="D26" i="2"/>
  <c r="D62" i="2"/>
  <c r="D85" i="2"/>
  <c r="D39" i="2"/>
  <c r="D112" i="2"/>
  <c r="D73" i="2"/>
  <c r="D46" i="2"/>
  <c r="D33" i="2"/>
  <c r="D65" i="2"/>
  <c r="D27" i="2"/>
  <c r="D51" i="2"/>
  <c r="D16" i="2"/>
  <c r="D120" i="2"/>
  <c r="D111" i="2"/>
  <c r="D80" i="2"/>
  <c r="D40" i="2"/>
  <c r="D89" i="2"/>
  <c r="D72" i="2"/>
  <c r="D50" i="2"/>
  <c r="D32" i="2"/>
  <c r="D15" i="2"/>
  <c r="D115" i="2"/>
  <c r="D84" i="2"/>
  <c r="D45" i="2"/>
  <c r="D77" i="2"/>
  <c r="D93" i="2"/>
  <c r="D21" i="2"/>
  <c r="D59" i="2"/>
  <c r="D96" i="2"/>
  <c r="D121" i="2"/>
  <c r="D44" i="2"/>
  <c r="D83" i="2"/>
  <c r="D118" i="2"/>
  <c r="D108" i="2"/>
  <c r="D71" i="2"/>
  <c r="D31" i="2"/>
  <c r="D106" i="2"/>
  <c r="D86" i="2"/>
  <c r="D66" i="2"/>
  <c r="D47" i="2"/>
  <c r="D76" i="2"/>
  <c r="D37" i="2"/>
  <c r="D82" i="2"/>
  <c r="D100" i="2"/>
  <c r="D30" i="2"/>
  <c r="D68" i="2"/>
  <c r="D107" i="2"/>
  <c r="D17" i="2"/>
  <c r="D53" i="2"/>
  <c r="D91" i="2"/>
  <c r="AG62" i="1" l="1"/>
  <c r="AG55" i="1" l="1"/>
  <c r="AG46" i="1"/>
  <c r="AG66" i="1" l="1"/>
  <c r="AA49" i="1" l="1"/>
  <c r="AD49" i="1" l="1"/>
  <c r="AD46" i="1" s="1"/>
  <c r="AD66" i="1" s="1"/>
  <c r="AD14" i="1" l="1"/>
  <c r="AE22" i="1"/>
  <c r="AE30" i="1"/>
  <c r="AE35" i="1"/>
  <c r="AE40" i="1"/>
  <c r="AE43" i="1"/>
  <c r="AE41" i="1"/>
  <c r="AI42" i="1"/>
  <c r="AE26" i="1"/>
  <c r="AE29" i="1"/>
  <c r="AE27" i="1"/>
  <c r="AE36" i="1"/>
  <c r="AE44" i="1"/>
  <c r="AI22" i="1"/>
  <c r="AE23" i="1"/>
  <c r="AE24" i="1"/>
  <c r="AE25" i="1"/>
  <c r="AI26" i="1"/>
  <c r="AE28" i="1"/>
  <c r="AE42" i="1"/>
  <c r="AE19" i="1"/>
  <c r="AE21" i="1"/>
  <c r="AE34" i="1"/>
  <c r="AI27" i="1"/>
  <c r="AI39" i="1"/>
  <c r="AI34" i="1"/>
  <c r="AI36" i="1"/>
  <c r="AI41" i="1"/>
  <c r="AI43" i="1"/>
  <c r="AI25" i="1"/>
  <c r="AI40" i="1"/>
  <c r="AI44" i="1"/>
  <c r="AI28" i="1"/>
  <c r="AI35" i="1"/>
  <c r="AI19" i="1"/>
  <c r="AI24" i="1"/>
  <c r="AI29" i="1"/>
  <c r="AI21" i="1"/>
  <c r="AE39" i="1"/>
  <c r="AI51" i="1"/>
  <c r="AE55" i="1"/>
  <c r="AE75" i="1"/>
  <c r="AI60" i="1"/>
  <c r="AE63" i="1"/>
  <c r="AI59" i="1"/>
  <c r="AE62" i="1"/>
  <c r="AI63" i="1"/>
  <c r="AE65" i="1"/>
  <c r="AE47" i="1"/>
  <c r="AB73" i="1"/>
  <c r="AI66" i="1"/>
  <c r="AI46" i="1"/>
  <c r="AE50" i="1"/>
  <c r="Z77" i="1"/>
  <c r="AI56" i="1"/>
  <c r="AE58" i="1"/>
  <c r="AH73" i="1"/>
  <c r="AI55" i="1"/>
  <c r="AE57" i="1"/>
  <c r="E139" i="2"/>
  <c r="F136" i="2" s="1"/>
  <c r="AI58" i="1"/>
  <c r="AE60" i="1"/>
  <c r="AI62" i="1"/>
  <c r="AE64" i="1"/>
  <c r="AE46" i="1"/>
  <c r="Z73" i="1"/>
  <c r="AI50" i="1"/>
  <c r="AE53" i="1"/>
  <c r="AB75" i="1"/>
  <c r="AI48" i="1"/>
  <c r="AE52" i="1"/>
  <c r="AE73" i="1"/>
  <c r="AI53" i="1"/>
  <c r="AE56" i="1"/>
  <c r="AH75" i="1"/>
  <c r="AI57" i="1"/>
  <c r="AE59" i="1"/>
  <c r="AI65" i="1"/>
  <c r="AE49" i="1"/>
  <c r="AI64" i="1"/>
  <c r="AE48" i="1"/>
  <c r="Z75" i="1"/>
  <c r="AI47" i="1"/>
  <c r="AE51" i="1"/>
  <c r="AB77" i="1"/>
  <c r="AA134" i="2"/>
  <c r="E69" i="2" l="1"/>
  <c r="E68" i="2"/>
  <c r="E136" i="2"/>
  <c r="E110" i="2"/>
  <c r="E109" i="2"/>
  <c r="AH65" i="1"/>
  <c r="AN133" i="2" s="1"/>
  <c r="AH64" i="1"/>
  <c r="AM133" i="2" s="1"/>
  <c r="AH60" i="1"/>
  <c r="AK133" i="2" s="1"/>
  <c r="AH59" i="1"/>
  <c r="AJ133" i="2" s="1"/>
  <c r="AH58" i="1"/>
  <c r="AI133" i="2" s="1"/>
  <c r="AH57" i="1"/>
  <c r="AH133" i="2" s="1"/>
  <c r="AH50" i="1"/>
  <c r="AC133" i="2" s="1"/>
  <c r="Y133" i="2"/>
  <c r="X133" i="2"/>
  <c r="W133" i="2"/>
  <c r="V133" i="2"/>
  <c r="O133" i="2"/>
  <c r="N133" i="2"/>
  <c r="M133" i="2"/>
  <c r="L133" i="2"/>
  <c r="J133" i="2"/>
  <c r="I133" i="2"/>
  <c r="H133" i="2"/>
  <c r="G133" i="2"/>
  <c r="F133" i="2"/>
  <c r="AH56" i="1" l="1"/>
  <c r="AF133" i="2" s="1"/>
  <c r="AH63" i="1"/>
  <c r="AL133" i="2" s="1"/>
  <c r="AH47" i="1"/>
  <c r="AA133" i="2" s="1"/>
  <c r="Z133" i="2"/>
  <c r="T133" i="2"/>
  <c r="AH48" i="1"/>
  <c r="AB133" i="2" s="1"/>
  <c r="AA65" i="1" l="1"/>
  <c r="AA64" i="1"/>
  <c r="AA63" i="1"/>
  <c r="AA60" i="1"/>
  <c r="AA59" i="1"/>
  <c r="AA58" i="1"/>
  <c r="AA56" i="1"/>
  <c r="AA53" i="1"/>
  <c r="AA52" i="1"/>
  <c r="AA51" i="1"/>
  <c r="AA48" i="1"/>
  <c r="AA47" i="1"/>
  <c r="AA138" i="2" l="1"/>
  <c r="AE136" i="2"/>
  <c r="AD136" i="2"/>
  <c r="E43" i="2"/>
  <c r="E42" i="2"/>
  <c r="E35" i="2"/>
  <c r="E36" i="2"/>
  <c r="E11" i="2"/>
  <c r="R136" i="2"/>
  <c r="S136" i="2"/>
  <c r="E56" i="2"/>
  <c r="E57" i="2"/>
  <c r="E114" i="2"/>
  <c r="E113" i="2"/>
  <c r="V138" i="2"/>
  <c r="AF138" i="2"/>
  <c r="O138" i="2"/>
  <c r="G138" i="2"/>
  <c r="AL138" i="2"/>
  <c r="E13" i="2"/>
  <c r="E58" i="2"/>
  <c r="E104" i="2"/>
  <c r="E70" i="2"/>
  <c r="E12" i="2"/>
  <c r="E75" i="2"/>
  <c r="E105" i="2"/>
  <c r="E29" i="2"/>
  <c r="E101" i="2"/>
  <c r="E67" i="2"/>
  <c r="E52" i="2"/>
  <c r="E74" i="2"/>
  <c r="E102" i="2"/>
  <c r="E28" i="2"/>
  <c r="E98" i="2"/>
  <c r="E94" i="2"/>
  <c r="E122" i="2"/>
  <c r="E107" i="2"/>
  <c r="E96" i="2"/>
  <c r="E60" i="2"/>
  <c r="E39" i="2"/>
  <c r="E17" i="2"/>
  <c r="E117" i="2"/>
  <c r="E87" i="2"/>
  <c r="E79" i="2"/>
  <c r="E22" i="2"/>
  <c r="E120" i="2"/>
  <c r="E15" i="2"/>
  <c r="X136" i="2"/>
  <c r="E44" i="2"/>
  <c r="E16" i="2"/>
  <c r="E112" i="2"/>
  <c r="E80" i="2"/>
  <c r="E100" i="2"/>
  <c r="E71" i="2"/>
  <c r="E23" i="2"/>
  <c r="E61" i="2"/>
  <c r="E93" i="2"/>
  <c r="P136" i="2"/>
  <c r="AH136" i="2"/>
  <c r="E78" i="2"/>
  <c r="E116" i="2"/>
  <c r="V136" i="2"/>
  <c r="AM136" i="2"/>
  <c r="E47" i="2"/>
  <c r="E89" i="2"/>
  <c r="AN136" i="2"/>
  <c r="E115" i="2"/>
  <c r="E123" i="2"/>
  <c r="T136" i="2"/>
  <c r="E18" i="2"/>
  <c r="E54" i="2"/>
  <c r="E92" i="2"/>
  <c r="W136" i="2"/>
  <c r="G136" i="2"/>
  <c r="AF136" i="2"/>
  <c r="E20" i="2"/>
  <c r="E111" i="2"/>
  <c r="AB136" i="2"/>
  <c r="E91" i="2"/>
  <c r="E62" i="2"/>
  <c r="E34" i="2"/>
  <c r="E14" i="2"/>
  <c r="E108" i="2"/>
  <c r="E59" i="2"/>
  <c r="E90" i="2"/>
  <c r="E63" i="2"/>
  <c r="E33" i="2"/>
  <c r="E66" i="2"/>
  <c r="U136" i="2"/>
  <c r="E32" i="2"/>
  <c r="E86" i="2"/>
  <c r="I136" i="2"/>
  <c r="Z136" i="2"/>
  <c r="E19" i="2"/>
  <c r="E55" i="2"/>
  <c r="E99" i="2"/>
  <c r="E45" i="2"/>
  <c r="E84" i="2"/>
  <c r="O136" i="2"/>
  <c r="E50" i="2"/>
  <c r="K136" i="2"/>
  <c r="AG136" i="2"/>
  <c r="E83" i="2"/>
  <c r="E51" i="2"/>
  <c r="E30" i="2"/>
  <c r="E121" i="2"/>
  <c r="E97" i="2"/>
  <c r="E40" i="2"/>
  <c r="E82" i="2"/>
  <c r="E53" i="2"/>
  <c r="E31" i="2"/>
  <c r="E37" i="2"/>
  <c r="E77" i="2"/>
  <c r="H136" i="2"/>
  <c r="Y136" i="2"/>
  <c r="E38" i="2"/>
  <c r="E95" i="2"/>
  <c r="M136" i="2"/>
  <c r="E27" i="2"/>
  <c r="E65" i="2"/>
  <c r="J137" i="2"/>
  <c r="J136" i="2"/>
  <c r="E119" i="2"/>
  <c r="E76" i="2"/>
  <c r="AL136" i="2"/>
  <c r="T137" i="2"/>
  <c r="AK136" i="2"/>
  <c r="E49" i="2"/>
  <c r="E24" i="2"/>
  <c r="E118" i="2"/>
  <c r="E88" i="2"/>
  <c r="E21" i="2"/>
  <c r="E73" i="2"/>
  <c r="E48" i="2"/>
  <c r="E25" i="2"/>
  <c r="E46" i="2"/>
  <c r="E85" i="2"/>
  <c r="L136" i="2"/>
  <c r="AC136" i="2"/>
  <c r="E72" i="2"/>
  <c r="E106" i="2"/>
  <c r="Q136" i="2"/>
  <c r="AI136" i="2"/>
  <c r="E41" i="2"/>
  <c r="E81" i="2"/>
  <c r="N136" i="2"/>
  <c r="AJ136" i="2"/>
  <c r="AA136" i="2"/>
  <c r="E26" i="2"/>
  <c r="E64" i="2"/>
  <c r="E103" i="2"/>
  <c r="AF137" i="2"/>
  <c r="O137" i="2"/>
  <c r="AA57" i="1"/>
  <c r="AA50" i="1"/>
  <c r="AB71" i="1" l="1"/>
</calcChain>
</file>

<file path=xl/sharedStrings.xml><?xml version="1.0" encoding="utf-8"?>
<sst xmlns="http://schemas.openxmlformats.org/spreadsheetml/2006/main" count="434" uniqueCount="295">
  <si>
    <t>Bibliographies and Indices</t>
  </si>
  <si>
    <t>New York Times</t>
  </si>
  <si>
    <t>Memorials</t>
  </si>
  <si>
    <t>Youth</t>
  </si>
  <si>
    <t>Fiction</t>
  </si>
  <si>
    <t>Verse</t>
  </si>
  <si>
    <t>Colorado River Guides</t>
  </si>
  <si>
    <t>Health and Safety</t>
  </si>
  <si>
    <t>Native Americans</t>
  </si>
  <si>
    <t>Audio-Visual</t>
  </si>
  <si>
    <t>Miscellaneous Imagery</t>
  </si>
  <si>
    <t>Newspaper Guide</t>
  </si>
  <si>
    <t>Marginalia</t>
  </si>
  <si>
    <t>2003</t>
  </si>
  <si>
    <t>2004</t>
  </si>
  <si>
    <t>2005</t>
  </si>
  <si>
    <t>2006</t>
  </si>
  <si>
    <t>2007</t>
  </si>
  <si>
    <t>2008</t>
  </si>
  <si>
    <t>2009</t>
  </si>
  <si>
    <t>Audio Works and Musical Scores</t>
  </si>
  <si>
    <t>2010</t>
  </si>
  <si>
    <t>2.  Version 1 was completed in September 1999.  The bibliography website went online in January 2000.</t>
  </si>
  <si>
    <t>2011</t>
  </si>
  <si>
    <t>Geology and Paleontology</t>
  </si>
  <si>
    <t>Physical Environment</t>
  </si>
  <si>
    <t>Computer and Interactive Media</t>
  </si>
  <si>
    <t>2012</t>
  </si>
  <si>
    <t>2013</t>
  </si>
  <si>
    <t>Archaeology and Cultural Preservation</t>
  </si>
  <si>
    <t>Reviews and Notices</t>
  </si>
  <si>
    <t>2014</t>
  </si>
  <si>
    <t>2015</t>
  </si>
  <si>
    <t>General Publications</t>
  </si>
  <si>
    <t>Geological Field Guides</t>
  </si>
  <si>
    <t>31 DEC 2001</t>
  </si>
  <si>
    <t>Administration and Management</t>
  </si>
  <si>
    <t>Sociology, Recreation, Education, Economics, etc</t>
  </si>
  <si>
    <t>Travel and Trail Guides</t>
  </si>
  <si>
    <t>Biology and Ecology</t>
  </si>
  <si>
    <t>Hydrology and Hydrogeology of Colorado River</t>
  </si>
  <si>
    <r>
      <rPr>
        <b/>
        <sz val="10"/>
        <color rgb="FFA20000"/>
        <rFont val="Arial"/>
        <family val="2"/>
      </rPr>
      <t>LCR</t>
    </r>
    <r>
      <rPr>
        <b/>
        <sz val="10"/>
        <color rgb="FFA20000"/>
        <rFont val="Calibri"/>
        <family val="2"/>
      </rPr>
      <t>—</t>
    </r>
    <r>
      <rPr>
        <b/>
        <sz val="11"/>
        <rFont val="Arial"/>
        <family val="2"/>
      </rPr>
      <t>Water Supply and Management, etc.</t>
    </r>
  </si>
  <si>
    <r>
      <rPr>
        <b/>
        <sz val="10"/>
        <color rgb="FF9E0000"/>
        <rFont val="Arial"/>
        <family val="2"/>
      </rPr>
      <t>LCR</t>
    </r>
    <r>
      <rPr>
        <b/>
        <sz val="10"/>
        <color rgb="FF9E0000"/>
        <rFont val="Calibri"/>
        <family val="2"/>
      </rPr>
      <t>—</t>
    </r>
    <r>
      <rPr>
        <b/>
        <sz val="11"/>
        <rFont val="Arial"/>
        <family val="2"/>
      </rPr>
      <t>Natural History, Environment and Cultural Issues</t>
    </r>
  </si>
  <si>
    <t>ADDED</t>
  </si>
  <si>
    <t>DELETED</t>
  </si>
  <si>
    <t>Publications for People with Impairments</t>
  </si>
  <si>
    <t>Other Notes:</t>
  </si>
  <si>
    <t>BIBLIOGRAPHY LEGACY FIGURES</t>
  </si>
  <si>
    <t>1.   Item numbers do not indicate actual total numbers of citations in each part of the bibliography because some citations have been deleted or moved to other parts.</t>
  </si>
  <si>
    <t>3.  Dates represent completed compilation of major updates.  (Originally as sequential "versions" during 2000-2001 but changed thereafter to annual accounts; version data not retained.)  Each update also contained corrections and emendations to existing records.</t>
  </si>
  <si>
    <r>
      <rPr>
        <b/>
        <sz val="10"/>
        <rFont val="Arial"/>
        <family val="2"/>
      </rPr>
      <t xml:space="preserve">GCES   </t>
    </r>
    <r>
      <rPr>
        <b/>
        <sz val="8"/>
        <color theme="7" tint="-0.499984740745262"/>
        <rFont val="Arial"/>
        <family val="2"/>
      </rPr>
      <t>[THIS PART COMPLETE; NO FURTHER ADDITIONS]</t>
    </r>
  </si>
  <si>
    <t>COUNT</t>
  </si>
  <si>
    <t>2002</t>
  </si>
  <si>
    <t>NOTES</t>
  </si>
  <si>
    <t>GENERAL AND SPECIAL-INTEREST SUBJECTS</t>
  </si>
  <si>
    <t>LOWER COLORADO RIVER REGION                     SEPARATE-COVERAGE GROUP</t>
  </si>
  <si>
    <t>HUMAN AFFAIRS</t>
  </si>
  <si>
    <t>GRAPHIC, AUDIO, AND DIGITAL MEDIA</t>
  </si>
  <si>
    <t>OTHER GUIDES</t>
  </si>
  <si>
    <t>TOTAL</t>
  </si>
  <si>
    <t>Afrikaans</t>
  </si>
  <si>
    <t>Albanian</t>
  </si>
  <si>
    <t>Arabic</t>
  </si>
  <si>
    <t>Armenian</t>
  </si>
  <si>
    <t>Azerbaijani</t>
  </si>
  <si>
    <t>Basque</t>
  </si>
  <si>
    <t>Belarusian</t>
  </si>
  <si>
    <t>Bengali</t>
  </si>
  <si>
    <t>Bosnian</t>
  </si>
  <si>
    <t>Bulgarian</t>
  </si>
  <si>
    <t>Burmese</t>
  </si>
  <si>
    <t>Catalan</t>
  </si>
  <si>
    <t>Cebuano</t>
  </si>
  <si>
    <t>Chichewa</t>
  </si>
  <si>
    <t>Chinese</t>
  </si>
  <si>
    <t>Chitonga</t>
  </si>
  <si>
    <t>Croatian</t>
  </si>
  <si>
    <t>Czech</t>
  </si>
  <si>
    <t>Danish</t>
  </si>
  <si>
    <t>Dutch</t>
  </si>
  <si>
    <t>Estonian</t>
  </si>
  <si>
    <t>Finnish</t>
  </si>
  <si>
    <t>Flemish</t>
  </si>
  <si>
    <t>French</t>
  </si>
  <si>
    <t>Frisian</t>
  </si>
  <si>
    <t>Georgian</t>
  </si>
  <si>
    <t>German</t>
  </si>
  <si>
    <t>Greek</t>
  </si>
  <si>
    <t>Gujarati</t>
  </si>
  <si>
    <t>Haitian Creole</t>
  </si>
  <si>
    <t>Havasupai</t>
  </si>
  <si>
    <t>Hawaiian</t>
  </si>
  <si>
    <t>Hebrew</t>
  </si>
  <si>
    <t>Hindi</t>
  </si>
  <si>
    <t>Hopi</t>
  </si>
  <si>
    <t>Hualapai</t>
  </si>
  <si>
    <t>Hungarian</t>
  </si>
  <si>
    <t>Icelandic</t>
  </si>
  <si>
    <t>Indonesian</t>
  </si>
  <si>
    <t>Irish</t>
  </si>
  <si>
    <t>Italian</t>
  </si>
  <si>
    <t>Japanese</t>
  </si>
  <si>
    <t>Kalaallisut</t>
  </si>
  <si>
    <t>Kannada</t>
  </si>
  <si>
    <t>Kazakh</t>
  </si>
  <si>
    <t>Korean</t>
  </si>
  <si>
    <t>Latin</t>
  </si>
  <si>
    <t>Latvian</t>
  </si>
  <si>
    <t>Lithuanian</t>
  </si>
  <si>
    <t>Macedonian</t>
  </si>
  <si>
    <t>Malay</t>
  </si>
  <si>
    <t>Malayalam</t>
  </si>
  <si>
    <t>Maori</t>
  </si>
  <si>
    <t>Marathi</t>
  </si>
  <si>
    <t>Mojave</t>
  </si>
  <si>
    <t>Mongolian</t>
  </si>
  <si>
    <t>Navajo</t>
  </si>
  <si>
    <t>Norwegian</t>
  </si>
  <si>
    <t>O'odham</t>
  </si>
  <si>
    <t>Persian</t>
  </si>
  <si>
    <t>Polish</t>
  </si>
  <si>
    <t>Portuguese</t>
  </si>
  <si>
    <t>Quechan</t>
  </si>
  <si>
    <t>Romanian</t>
  </si>
  <si>
    <t>Russian</t>
  </si>
  <si>
    <t>Sardinian</t>
  </si>
  <si>
    <t>Serbian</t>
  </si>
  <si>
    <t>Scots Gaelic</t>
  </si>
  <si>
    <t>Sinhala</t>
  </si>
  <si>
    <t>Slovak</t>
  </si>
  <si>
    <t>Slovenian</t>
  </si>
  <si>
    <t>Southern Paiute</t>
  </si>
  <si>
    <t>Spanish</t>
  </si>
  <si>
    <t>Swahili</t>
  </si>
  <si>
    <t>Swedish</t>
  </si>
  <si>
    <t>Tajik</t>
  </si>
  <si>
    <t>Tamil</t>
  </si>
  <si>
    <t>Telugu</t>
  </si>
  <si>
    <t>Thai</t>
  </si>
  <si>
    <t>Turkish</t>
  </si>
  <si>
    <t>Ukrainian</t>
  </si>
  <si>
    <t>Urdu</t>
  </si>
  <si>
    <t>Uzbek</t>
  </si>
  <si>
    <t>Vietnamese</t>
  </si>
  <si>
    <t>Welsh</t>
  </si>
  <si>
    <t>Yavapai</t>
  </si>
  <si>
    <t>Yiddish</t>
  </si>
  <si>
    <t>Yucatec Maya</t>
  </si>
  <si>
    <t>21</t>
  </si>
  <si>
    <r>
      <rPr>
        <b/>
        <sz val="10"/>
        <color theme="6" tint="0.79998168889431442"/>
        <rFont val="Arial"/>
        <family val="2"/>
      </rPr>
      <t>"Other" Grand Canyons</t>
    </r>
    <r>
      <rPr>
        <b/>
        <sz val="11"/>
        <rFont val="Arial"/>
        <family val="2"/>
      </rPr>
      <t xml:space="preserve">             </t>
    </r>
    <r>
      <rPr>
        <b/>
        <sz val="11"/>
        <color theme="1" tint="0.249977111117893"/>
        <rFont val="Arial"/>
        <family val="2"/>
      </rPr>
      <t xml:space="preserve"> </t>
    </r>
    <r>
      <rPr>
        <b/>
        <sz val="8"/>
        <color theme="1" tint="0.249977111117893"/>
        <rFont val="Arial"/>
        <family val="2"/>
      </rPr>
      <t>[THIS PART REMOVED]</t>
    </r>
  </si>
  <si>
    <r>
      <rPr>
        <b/>
        <sz val="10"/>
        <color theme="6" tint="0.79998168889431442"/>
        <rFont val="Arial"/>
        <family val="2"/>
      </rPr>
      <t>Miscellaneous Manuscripts</t>
    </r>
    <r>
      <rPr>
        <sz val="10"/>
        <rFont val="Arial"/>
        <family val="2"/>
      </rPr>
      <t xml:space="preserve">          </t>
    </r>
    <r>
      <rPr>
        <sz val="8"/>
        <rFont val="Arial"/>
        <family val="2"/>
      </rPr>
      <t xml:space="preserve">  </t>
    </r>
    <r>
      <rPr>
        <b/>
        <sz val="8"/>
        <color theme="1" tint="0.249977111117893"/>
        <rFont val="Arial"/>
        <family val="2"/>
      </rPr>
      <t>[THIS PART REMOVED]</t>
    </r>
  </si>
  <si>
    <t>COMMENTS AND NOTES REGARDING ITEM NUMBER FIELD:</t>
  </si>
  <si>
    <r>
      <t xml:space="preserve">% </t>
    </r>
    <r>
      <rPr>
        <b/>
        <sz val="6"/>
        <color rgb="FF614F0B"/>
        <rFont val="Arial"/>
        <family val="2"/>
      </rPr>
      <t>ENTIRE BIBLIO.</t>
    </r>
  </si>
  <si>
    <r>
      <rPr>
        <b/>
        <sz val="10"/>
        <color rgb="FF692D42"/>
        <rFont val="Arial"/>
        <family val="2"/>
      </rPr>
      <t>UNIT OF BIBLIOGRAPHY</t>
    </r>
    <r>
      <rPr>
        <b/>
        <sz val="11"/>
        <color rgb="FF692D42"/>
        <rFont val="Arial"/>
        <family val="2"/>
      </rPr>
      <t xml:space="preserve">  &gt;</t>
    </r>
  </si>
  <si>
    <r>
      <rPr>
        <b/>
        <sz val="11"/>
        <color rgb="FF692D42"/>
        <rFont val="Arial Unicode MS"/>
        <family val="2"/>
      </rPr>
      <t>&lt;</t>
    </r>
    <r>
      <rPr>
        <b/>
        <sz val="12"/>
        <color rgb="FF692D42"/>
        <rFont val="Arial Unicode MS"/>
        <family val="2"/>
      </rPr>
      <t xml:space="preserve"> </t>
    </r>
    <r>
      <rPr>
        <b/>
        <sz val="10"/>
        <color rgb="FF692D42"/>
        <rFont val="Arial Unicode MS"/>
        <family val="2"/>
      </rPr>
      <t>UNIT</t>
    </r>
  </si>
  <si>
    <r>
      <t xml:space="preserve">Filipino </t>
    </r>
    <r>
      <rPr>
        <b/>
        <sz val="11"/>
        <rFont val="Arial Unicode MS"/>
        <family val="2"/>
      </rPr>
      <t>(Tagalog)</t>
    </r>
  </si>
  <si>
    <t>PART NO.</t>
  </si>
  <si>
    <t xml:space="preserve"> PERCENT OF UNIT</t>
  </si>
  <si>
    <t xml:space="preserve"> PERCENT OF PART</t>
  </si>
  <si>
    <t>Amharic</t>
  </si>
  <si>
    <t>Igbo</t>
  </si>
  <si>
    <t>Malagasy</t>
  </si>
  <si>
    <t>Somali</t>
  </si>
  <si>
    <t>Sundanese</t>
  </si>
  <si>
    <t>Corsican</t>
  </si>
  <si>
    <t>Hmong</t>
  </si>
  <si>
    <t>Khmer</t>
  </si>
  <si>
    <t>Samoan</t>
  </si>
  <si>
    <t>Shona</t>
  </si>
  <si>
    <t>BIBLI-OGRA-PHICAL</t>
  </si>
  <si>
    <r>
      <t xml:space="preserve">           </t>
    </r>
    <r>
      <rPr>
        <b/>
        <sz val="13"/>
        <color rgb="FF5E3606"/>
        <rFont val="Arial"/>
        <family val="2"/>
      </rPr>
      <t>GENERAL AND SPECIAL-INTEREST SUBJECTS</t>
    </r>
  </si>
  <si>
    <r>
      <t xml:space="preserve">           </t>
    </r>
    <r>
      <rPr>
        <b/>
        <sz val="13"/>
        <color rgb="FF5E3606"/>
        <rFont val="Arial"/>
        <family val="2"/>
      </rPr>
      <t>HUMAN AFFAIRS</t>
    </r>
  </si>
  <si>
    <r>
      <t xml:space="preserve">           </t>
    </r>
    <r>
      <rPr>
        <b/>
        <sz val="13"/>
        <color rgb="FF5E3606"/>
        <rFont val="Arial"/>
        <family val="2"/>
      </rPr>
      <t>GRAPHIC, AUDIO, AND DIGITAL MEDIA</t>
    </r>
  </si>
  <si>
    <t>FOR BREAKDOWN SEE SHEET 2</t>
  </si>
  <si>
    <t>Turkmen</t>
  </si>
  <si>
    <r>
      <t>FOREIGN</t>
    </r>
    <r>
      <rPr>
        <b/>
        <sz val="9"/>
        <color theme="2" tint="-9.9978637043366805E-2"/>
        <rFont val="Arial"/>
        <family val="2"/>
      </rPr>
      <t>-</t>
    </r>
    <r>
      <rPr>
        <b/>
        <sz val="8"/>
        <color theme="2" tint="-9.9978637043366805E-2"/>
        <rFont val="Arial"/>
        <family val="2"/>
      </rPr>
      <t>,</t>
    </r>
    <r>
      <rPr>
        <b/>
        <sz val="7.5"/>
        <color theme="2" tint="-9.9978637043366805E-2"/>
        <rFont val="Arial"/>
        <family val="2"/>
      </rPr>
      <t xml:space="preserve"> INDIGENOUS</t>
    </r>
    <r>
      <rPr>
        <b/>
        <sz val="9"/>
        <color theme="2" tint="-9.9978637043366805E-2"/>
        <rFont val="Arial"/>
        <family val="2"/>
      </rPr>
      <t>-</t>
    </r>
    <r>
      <rPr>
        <b/>
        <sz val="7.5"/>
        <color theme="2" tint="-9.9978637043366805E-2"/>
        <rFont val="Arial"/>
        <family val="2"/>
      </rPr>
      <t xml:space="preserve"> AND AUXILIARY</t>
    </r>
    <r>
      <rPr>
        <b/>
        <sz val="9"/>
        <color theme="2" tint="-9.9978637043366805E-2"/>
        <rFont val="Arial"/>
        <family val="2"/>
      </rPr>
      <t>-</t>
    </r>
    <r>
      <rPr>
        <b/>
        <sz val="7.5"/>
        <color theme="2" tint="-9.9978637043366805E-2"/>
        <rFont val="Arial"/>
        <family val="2"/>
      </rPr>
      <t>LANGUAGE CITATIONS</t>
    </r>
  </si>
  <si>
    <r>
      <t xml:space="preserve">% </t>
    </r>
    <r>
      <rPr>
        <b/>
        <sz val="7"/>
        <color rgb="FF614F0B"/>
        <rFont val="Arial"/>
        <family val="2"/>
      </rPr>
      <t xml:space="preserve"> OF PART</t>
    </r>
  </si>
  <si>
    <t>NON-ENGLISH  CITATIONS</t>
  </si>
  <si>
    <t>Mapuzugun</t>
  </si>
  <si>
    <r>
      <rPr>
        <b/>
        <sz val="8"/>
        <color theme="1" tint="0.249977111117893"/>
        <rFont val="Arial Unicode MS"/>
        <family val="2"/>
      </rPr>
      <t>NON-ENGLISH CITATIONS</t>
    </r>
    <r>
      <rPr>
        <b/>
        <sz val="8"/>
        <color rgb="FF002060"/>
        <rFont val="Arial Unicode MS"/>
        <family val="2"/>
      </rPr>
      <t xml:space="preserve"> </t>
    </r>
    <r>
      <rPr>
        <b/>
        <sz val="9"/>
        <color rgb="FF002060"/>
        <rFont val="Arial Unicode MS"/>
        <family val="2"/>
      </rPr>
      <t>%</t>
    </r>
    <r>
      <rPr>
        <b/>
        <sz val="8"/>
        <color rgb="FF002060"/>
        <rFont val="Arial Unicode MS"/>
        <family val="2"/>
      </rPr>
      <t xml:space="preserve"> ENTIRE BIBLIOGRAPHY</t>
    </r>
  </si>
  <si>
    <r>
      <t xml:space="preserve">Ido </t>
    </r>
    <r>
      <rPr>
        <b/>
        <sz val="14"/>
        <rFont val="Calibri"/>
        <family val="2"/>
      </rPr>
      <t>†</t>
    </r>
  </si>
  <si>
    <r>
      <t xml:space="preserve">Esperanto </t>
    </r>
    <r>
      <rPr>
        <b/>
        <sz val="14"/>
        <rFont val="Calibri"/>
        <family val="2"/>
      </rPr>
      <t>†</t>
    </r>
  </si>
  <si>
    <r>
      <t xml:space="preserve">COUNT OF </t>
    </r>
    <r>
      <rPr>
        <b/>
        <sz val="7.5"/>
        <color rgb="FFFFC000"/>
        <rFont val="Arial Unicode MS"/>
        <family val="2"/>
      </rPr>
      <t>DIFFERENT</t>
    </r>
    <r>
      <rPr>
        <b/>
        <sz val="7.5"/>
        <color theme="6" tint="0.79998168889431442"/>
        <rFont val="Arial Unicode MS"/>
        <family val="2"/>
      </rPr>
      <t xml:space="preserve"> NON-ENGLISH LANGUAGES IN PART OR SECTION </t>
    </r>
    <r>
      <rPr>
        <b/>
        <sz val="9"/>
        <color theme="6" tint="0.79998168889431442"/>
        <rFont val="Arial Unicode MS"/>
        <family val="2"/>
      </rPr>
      <t>&gt;</t>
    </r>
  </si>
  <si>
    <t>APPEN-DIX</t>
  </si>
  <si>
    <t>Faroese</t>
  </si>
  <si>
    <r>
      <t>6</t>
    </r>
    <r>
      <rPr>
        <b/>
        <sz val="9"/>
        <color rgb="FF002060"/>
        <rFont val="Arial"/>
        <family val="2"/>
      </rPr>
      <t xml:space="preserve"> </t>
    </r>
    <r>
      <rPr>
        <b/>
        <sz val="10"/>
        <color rgb="FF002060"/>
        <rFont val="Arial"/>
        <family val="2"/>
      </rPr>
      <t>/</t>
    </r>
    <r>
      <rPr>
        <b/>
        <sz val="9"/>
        <color rgb="FF002060"/>
        <rFont val="Arial"/>
        <family val="2"/>
      </rPr>
      <t>1</t>
    </r>
  </si>
  <si>
    <r>
      <t>6 /</t>
    </r>
    <r>
      <rPr>
        <b/>
        <sz val="9"/>
        <color rgb="FF002060"/>
        <rFont val="Arial"/>
        <family val="2"/>
      </rPr>
      <t>2</t>
    </r>
  </si>
  <si>
    <r>
      <t>11 /</t>
    </r>
    <r>
      <rPr>
        <b/>
        <sz val="9"/>
        <color rgb="FF002060"/>
        <rFont val="Arial"/>
        <family val="2"/>
      </rPr>
      <t>1</t>
    </r>
  </si>
  <si>
    <r>
      <t>11 /</t>
    </r>
    <r>
      <rPr>
        <b/>
        <sz val="9"/>
        <color rgb="FF002060"/>
        <rFont val="Arial"/>
        <family val="2"/>
      </rPr>
      <t>2</t>
    </r>
  </si>
  <si>
    <r>
      <t>11 /</t>
    </r>
    <r>
      <rPr>
        <b/>
        <sz val="9"/>
        <color rgb="FF002060"/>
        <rFont val="Arial"/>
        <family val="2"/>
      </rPr>
      <t>2A</t>
    </r>
  </si>
  <si>
    <r>
      <t>11 /</t>
    </r>
    <r>
      <rPr>
        <b/>
        <sz val="9"/>
        <color rgb="FF002060"/>
        <rFont val="Arial"/>
        <family val="2"/>
      </rPr>
      <t>3</t>
    </r>
  </si>
  <si>
    <r>
      <t>12 /</t>
    </r>
    <r>
      <rPr>
        <b/>
        <sz val="9"/>
        <color rgb="FF002060"/>
        <rFont val="Arial"/>
        <family val="2"/>
      </rPr>
      <t>1</t>
    </r>
  </si>
  <si>
    <r>
      <t>12 /</t>
    </r>
    <r>
      <rPr>
        <b/>
        <sz val="9"/>
        <color rgb="FF002060"/>
        <rFont val="Arial"/>
        <family val="2"/>
      </rPr>
      <t>2</t>
    </r>
  </si>
  <si>
    <r>
      <t>25 /</t>
    </r>
    <r>
      <rPr>
        <b/>
        <sz val="9"/>
        <color rgb="FF002060"/>
        <rFont val="Arial"/>
        <family val="2"/>
      </rPr>
      <t>1</t>
    </r>
  </si>
  <si>
    <r>
      <t>25 /</t>
    </r>
    <r>
      <rPr>
        <b/>
        <sz val="9"/>
        <color rgb="FF002060"/>
        <rFont val="Arial"/>
        <family val="2"/>
      </rPr>
      <t>2</t>
    </r>
  </si>
  <si>
    <t>Galician</t>
  </si>
  <si>
    <t xml:space="preserve">THE GRAND CANON  </t>
  </si>
  <si>
    <r>
      <rPr>
        <b/>
        <sz val="13"/>
        <color rgb="FF7A4608"/>
        <rFont val="Arial"/>
        <family val="2"/>
      </rPr>
      <t>SUBJECT GROUP</t>
    </r>
    <r>
      <rPr>
        <b/>
        <sz val="11"/>
        <color theme="1" tint="0.249977111117893"/>
        <rFont val="Arial"/>
        <family val="2"/>
      </rPr>
      <t xml:space="preserve">                                                   </t>
    </r>
    <r>
      <rPr>
        <b/>
        <sz val="13"/>
        <color theme="1" tint="0.249977111117893"/>
        <rFont val="Arial"/>
        <family val="2"/>
      </rPr>
      <t>Part Title</t>
    </r>
  </si>
  <si>
    <t>1</t>
  </si>
  <si>
    <r>
      <t xml:space="preserve">C  O  U  N  T     O F     N  O  N  -  E  N  G  L  I  S  H     C  I  T  A  T  I  O  N  S     I  N     E  A  C  H     P  A  R  T     A  N  D     S  E  C  T  I  O  N  </t>
    </r>
    <r>
      <rPr>
        <b/>
        <sz val="20"/>
        <color theme="0"/>
        <rFont val="Berlin Sans FB Demi"/>
        <family val="2"/>
      </rPr>
      <t>**</t>
    </r>
  </si>
  <si>
    <r>
      <rPr>
        <sz val="24"/>
        <color theme="2"/>
        <rFont val="Verdana"/>
        <family val="2"/>
      </rPr>
      <t>NON-ENGLISH LANGUAGE CITATIONS IN</t>
    </r>
    <r>
      <rPr>
        <sz val="22"/>
        <color rgb="FF683104"/>
        <rFont val="Verdana"/>
        <family val="2"/>
      </rPr>
      <t xml:space="preserve"> </t>
    </r>
    <r>
      <rPr>
        <sz val="22"/>
        <color theme="9" tint="-0.499984740745262"/>
        <rFont val="Verdana"/>
        <family val="2"/>
      </rPr>
      <t xml:space="preserve"> </t>
    </r>
    <r>
      <rPr>
        <b/>
        <sz val="24"/>
        <color rgb="FFFFC000"/>
        <rFont val="Felix Titling"/>
        <family val="5"/>
      </rPr>
      <t>THE GRAND CANON</t>
    </r>
    <r>
      <rPr>
        <b/>
        <sz val="22"/>
        <color rgb="FFFFC000"/>
        <rFont val="Felix Titling"/>
        <family val="5"/>
      </rPr>
      <t xml:space="preserve"> </t>
    </r>
    <r>
      <rPr>
        <b/>
        <sz val="24"/>
        <color theme="0" tint="-4.9989318521683403E-2"/>
        <rFont val="Berlin Sans FB Demi"/>
        <family val="2"/>
      </rPr>
      <t>*</t>
    </r>
  </si>
  <si>
    <t>CITATION STATISTICS : Register of Last "Item Number" Suffixes Assigned and Total Counts Throughout the Bibliography</t>
  </si>
  <si>
    <r>
      <t xml:space="preserve"> </t>
    </r>
    <r>
      <rPr>
        <b/>
        <sz val="24"/>
        <color rgb="FFF6F4FA"/>
        <rFont val="Felix Titling"/>
        <family val="5"/>
      </rPr>
      <t>THE GRAND CANON</t>
    </r>
    <r>
      <rPr>
        <b/>
        <i/>
        <sz val="16"/>
        <color rgb="FFFFFF00"/>
        <rFont val="Arial"/>
        <family val="2"/>
      </rPr>
      <t xml:space="preserve">  </t>
    </r>
    <r>
      <rPr>
        <b/>
        <sz val="16"/>
        <color theme="2" tint="-9.9978637043366805E-2"/>
        <rFont val="Arial"/>
        <family val="2"/>
      </rPr>
      <t>:</t>
    </r>
    <r>
      <rPr>
        <b/>
        <i/>
        <sz val="16"/>
        <color theme="2" tint="-9.9978637043366805E-2"/>
        <rFont val="Arial"/>
        <family val="2"/>
      </rPr>
      <t xml:space="preserve">  </t>
    </r>
    <r>
      <rPr>
        <b/>
        <sz val="17"/>
        <color theme="2" tint="-9.9978637043366805E-2"/>
        <rFont val="Arial"/>
        <family val="2"/>
      </rPr>
      <t>A Worldwide Bibliography of the Grand Canyon and Lower Colorado River Regions in the United States and Mexico, 1535–2021</t>
    </r>
    <r>
      <rPr>
        <b/>
        <sz val="12"/>
        <color theme="2" tint="-9.9978637043366805E-2"/>
        <rFont val="Arial"/>
        <family val="2"/>
      </rPr>
      <t xml:space="preserve">  </t>
    </r>
    <r>
      <rPr>
        <b/>
        <sz val="16"/>
        <color theme="2" tint="-9.9978637043366805E-2"/>
        <rFont val="Arial"/>
        <family val="2"/>
      </rPr>
      <t xml:space="preserve">    </t>
    </r>
    <r>
      <rPr>
        <b/>
        <sz val="13"/>
        <color theme="2" tint="-9.9978637043366805E-2"/>
        <rFont val="Arial"/>
        <family val="2"/>
      </rPr>
      <t xml:space="preserve">    </t>
    </r>
    <r>
      <rPr>
        <b/>
        <sz val="14"/>
        <color theme="2" tint="-9.9978637043366805E-2"/>
        <rFont val="Arial"/>
        <family val="2"/>
      </rPr>
      <t xml:space="preserve"> </t>
    </r>
    <r>
      <rPr>
        <b/>
        <sz val="15"/>
        <color theme="2" tint="-9.9978637043366805E-2"/>
        <rFont val="Arial"/>
        <family val="2"/>
      </rPr>
      <t>Earle E. Spamer</t>
    </r>
  </si>
  <si>
    <r>
      <rPr>
        <b/>
        <sz val="8"/>
        <color theme="7" tint="-0.499984740745262"/>
        <rFont val="Arial"/>
        <family val="2"/>
      </rPr>
      <t>START</t>
    </r>
    <r>
      <rPr>
        <b/>
        <sz val="8"/>
        <rFont val="Arial"/>
        <family val="2"/>
      </rPr>
      <t xml:space="preserve">   1 JAN 2000</t>
    </r>
  </si>
  <si>
    <t>NON-ENGLISH CITATION TOTALS</t>
  </si>
  <si>
    <r>
      <t>Growth During  1993</t>
    </r>
    <r>
      <rPr>
        <sz val="9"/>
        <color rgb="FF000E2A"/>
        <rFont val="Calibri"/>
        <family val="2"/>
      </rPr>
      <t>–</t>
    </r>
    <r>
      <rPr>
        <sz val="10"/>
        <color rgb="FF000E2A"/>
        <rFont val="Arial"/>
        <family val="2"/>
      </rPr>
      <t>1999</t>
    </r>
  </si>
  <si>
    <t>https://ravensperch.org/the-colossal-mirror/</t>
  </si>
  <si>
    <r>
      <t xml:space="preserve">LAST  SEQUENTIAL  </t>
    </r>
    <r>
      <rPr>
        <b/>
        <sz val="18"/>
        <color theme="6" tint="0.39997558519241921"/>
        <rFont val="Arial"/>
        <family val="2"/>
      </rPr>
      <t>"ITEM NUMBER"  SUFFIX</t>
    </r>
    <r>
      <rPr>
        <b/>
        <sz val="18"/>
        <color theme="6" tint="0.79998168889431442"/>
        <rFont val="Arial"/>
        <family val="2"/>
      </rPr>
      <t xml:space="preserve">  ASSIGNED  WITHIN  EACH  PART</t>
    </r>
  </si>
  <si>
    <r>
      <t xml:space="preserve">  </t>
    </r>
    <r>
      <rPr>
        <b/>
        <sz val="11"/>
        <rFont val="Arial"/>
        <family val="2"/>
      </rPr>
      <t>Growth of TGC since 1st ed. (2012)</t>
    </r>
    <r>
      <rPr>
        <sz val="11"/>
        <rFont val="Arial"/>
        <family val="2"/>
      </rPr>
      <t xml:space="preserve"> = total from Item Number current counts minus 48686.</t>
    </r>
  </si>
  <si>
    <r>
      <t xml:space="preserve">  </t>
    </r>
    <r>
      <rPr>
        <b/>
        <sz val="11"/>
        <rFont val="Arial"/>
        <family val="2"/>
      </rPr>
      <t>Growth of TGC since 2nd ed. (2015)</t>
    </r>
    <r>
      <rPr>
        <sz val="11"/>
        <rFont val="Arial"/>
        <family val="2"/>
      </rPr>
      <t xml:space="preserve"> = total from Item Number current counts minus 66271.</t>
    </r>
  </si>
  <si>
    <r>
      <t xml:space="preserve">  </t>
    </r>
    <r>
      <rPr>
        <b/>
        <sz val="10"/>
        <rFont val="Arial"/>
        <family val="2"/>
      </rPr>
      <t>Growth of TGC since 3rd ed. (January 2019)</t>
    </r>
    <r>
      <rPr>
        <sz val="10"/>
        <rFont val="Arial"/>
        <family val="2"/>
      </rPr>
      <t xml:space="preserve"> = total from Item Number current counts minus 90960.</t>
    </r>
  </si>
  <si>
    <t>"Growth of TGC":</t>
  </si>
  <si>
    <t>4.  Part 20 is closed. Parts 33 and 34 have been removed from the bibliography. Part 33 has been greatly expanded and reformatted and is accessible online at</t>
  </si>
  <si>
    <t>SHEET 1 of 2 in this Excel file     FULL-SCREEN VIEW OF SHEET 1 IS CONVENIENT ON ca. 23-INCH (DIAGONAL) SCREEN AT  69%  OR ADJUST ACCORDINGLY    STRETCH COLUMN WIDTH IF VALUES IN IT APPEAR AS ### HASH MARKS</t>
  </si>
  <si>
    <r>
      <t xml:space="preserve">Cocopa </t>
    </r>
    <r>
      <rPr>
        <b/>
        <sz val="11"/>
        <rFont val="Arial Unicode MS"/>
        <family val="2"/>
      </rPr>
      <t>(Cucapá)</t>
    </r>
  </si>
  <si>
    <r>
      <t>Kalaallisut</t>
    </r>
    <r>
      <rPr>
        <sz val="8.5"/>
        <rFont val="Arial Unicode MS"/>
        <family val="2"/>
      </rPr>
      <t xml:space="preserve"> </t>
    </r>
    <r>
      <rPr>
        <b/>
        <sz val="9"/>
        <rFont val="Arial Unicode MS"/>
        <family val="2"/>
      </rPr>
      <t>(West Greenlandic)</t>
    </r>
  </si>
  <si>
    <r>
      <t xml:space="preserve">Kaqchikel </t>
    </r>
    <r>
      <rPr>
        <b/>
        <sz val="11"/>
        <rFont val="Arial Unicode MS"/>
        <family val="2"/>
      </rPr>
      <t xml:space="preserve">(Mayan) </t>
    </r>
  </si>
  <si>
    <r>
      <t xml:space="preserve">Nahuatl </t>
    </r>
    <r>
      <rPr>
        <b/>
        <sz val="11"/>
        <rFont val="Arial Unicode MS"/>
        <family val="2"/>
      </rPr>
      <t xml:space="preserve">(“Aztec”) </t>
    </r>
  </si>
  <si>
    <r>
      <t xml:space="preserve">Paipai </t>
    </r>
    <r>
      <rPr>
        <b/>
        <sz val="11"/>
        <rFont val="Arial Unicode MS"/>
        <family val="2"/>
      </rPr>
      <t>(Pa Ipai)</t>
    </r>
  </si>
  <si>
    <r>
      <t xml:space="preserve">Tz’utujil </t>
    </r>
    <r>
      <rPr>
        <b/>
        <sz val="11"/>
        <rFont val="Arial Unicode MS"/>
        <family val="2"/>
      </rPr>
      <t xml:space="preserve">(Mayan) </t>
    </r>
  </si>
  <si>
    <r>
      <t>Mapuzugun</t>
    </r>
    <r>
      <rPr>
        <b/>
        <sz val="11"/>
        <rFont val="Arial Unicode MS"/>
        <family val="2"/>
      </rPr>
      <t xml:space="preserve"> (Mapuche) </t>
    </r>
  </si>
  <si>
    <r>
      <rPr>
        <b/>
        <sz val="10"/>
        <color rgb="FF002060"/>
        <rFont val="Arial"/>
        <family val="2"/>
      </rPr>
      <t>"Bibliography Legacy Figures"</t>
    </r>
    <r>
      <rPr>
        <sz val="10"/>
        <rFont val="Arial"/>
        <family val="2"/>
      </rPr>
      <t xml:space="preserve"> relate to "Grand Canyon Natural History Association Monograph 2" (1981) and "Monograph 8" (1990 / 1993), both by Spamer.  Monograph 2 is the first edition produced in this bibliography project, which was updated in Monograph 8 (initial release 1990, with a supplement in 1993).  (Counts for Monograph 8 and its Supplement  were combined for cross-references and counting.)  The gap period 1993-2000 represents the period between the 1993 Supplement and the first release of the online database in January 2000 (for which the Item Numbers were first created).</t>
    </r>
  </si>
  <si>
    <r>
      <t xml:space="preserve">BIBLIOGRAPHY PART NUMBER  </t>
    </r>
    <r>
      <rPr>
        <b/>
        <sz val="14"/>
        <color theme="0"/>
        <rFont val="Arial Unicode MS"/>
        <family val="2"/>
      </rPr>
      <t>/</t>
    </r>
    <r>
      <rPr>
        <b/>
        <sz val="9"/>
        <color theme="0"/>
        <rFont val="Arial Unicode MS"/>
        <family val="2"/>
      </rPr>
      <t xml:space="preserve"> SECTION</t>
    </r>
    <r>
      <rPr>
        <b/>
        <sz val="10"/>
        <color theme="0"/>
        <rFont val="Arial Unicode MS"/>
        <family val="2"/>
      </rPr>
      <t xml:space="preserve">  &gt;</t>
    </r>
  </si>
  <si>
    <r>
      <rPr>
        <b/>
        <sz val="11"/>
        <color theme="0"/>
        <rFont val="Arial Unicode MS"/>
        <family val="2"/>
      </rPr>
      <t xml:space="preserve">&lt; </t>
    </r>
    <r>
      <rPr>
        <b/>
        <sz val="7.5"/>
        <color theme="0"/>
        <rFont val="Arial Unicode MS"/>
        <family val="2"/>
      </rPr>
      <t xml:space="preserve">PART NUMBER </t>
    </r>
    <r>
      <rPr>
        <b/>
        <sz val="9"/>
        <color theme="0"/>
        <rFont val="Arial Unicode MS"/>
        <family val="2"/>
      </rPr>
      <t>/</t>
    </r>
    <r>
      <rPr>
        <b/>
        <sz val="7.5"/>
        <color theme="0"/>
        <rFont val="Arial Unicode MS"/>
        <family val="2"/>
      </rPr>
      <t xml:space="preserve"> SECTION</t>
    </r>
  </si>
  <si>
    <t>https://ravensperch.org/cartobibliography/</t>
  </si>
  <si>
    <t>SUMS FOR SUBDIVIDED PARTS</t>
  </si>
  <si>
    <t>SUMS FOR UNITS OF BIBLIOGRAPHY</t>
  </si>
  <si>
    <t>SUMS FOR                        SUBDIVIDED PARTS</t>
  </si>
  <si>
    <t>SUMS FOR INDIVIDUAL PARTS / SECTIONS</t>
  </si>
  <si>
    <r>
      <rPr>
        <b/>
        <sz val="20"/>
        <color rgb="FFFF0000"/>
        <rFont val="Berlin Sans FB Demi"/>
        <family val="2"/>
      </rPr>
      <t>***</t>
    </r>
    <r>
      <rPr>
        <b/>
        <sz val="12"/>
        <color theme="1"/>
        <rFont val="Arial Unicode MS"/>
        <family val="2"/>
      </rPr>
      <t xml:space="preserve"> "Total Citations in Bibliography" includes citations that are duplicated between parts due to overlapping subject content. Reduce this number by 1000 (an estimate) to determine the approximate number of citations (including replicates) is used in this table because this table accounts for all citations as assigned to individual parts and sections of the full bibliography.unique citations.</t>
    </r>
  </si>
  <si>
    <r>
      <t>TOTAL CITATIONS IN BIBLIOGRAPHY</t>
    </r>
    <r>
      <rPr>
        <b/>
        <sz val="16"/>
        <color rgb="FFC00000"/>
        <rFont val="Berlin Sans FB Demi"/>
        <family val="2"/>
      </rPr>
      <t>***</t>
    </r>
  </si>
  <si>
    <t>ENVIRONMENTAL, BIOLOGICAL, AND GEOLOGICAL SCIENCES</t>
  </si>
  <si>
    <r>
      <t xml:space="preserve">           </t>
    </r>
    <r>
      <rPr>
        <b/>
        <sz val="13"/>
        <color rgb="FF5E3606"/>
        <rFont val="Arial"/>
        <family val="2"/>
      </rPr>
      <t>ENVIRONMENTAL, BIOLOGICAL, AND GEOLOGICAL SCIENCES</t>
    </r>
  </si>
  <si>
    <t>24</t>
  </si>
  <si>
    <t>SHEET 2 of 2 in this Excel file    FULL-SCREEN VIEW OF THIS SHEET IS CONVENIENT ON ca. 23-INCH (DIAGONAL) SCREEN AT  64%  OR ADJUST ACCORDINGLY    STRETCH COLUMN WIDTH IF VALUES IN IT APPEAR AS ### HASH MARKS</t>
  </si>
  <si>
    <r>
      <rPr>
        <b/>
        <sz val="9"/>
        <color theme="6" tint="0.79998168889431442"/>
        <rFont val="Arial Unicode MS"/>
        <family val="2"/>
      </rPr>
      <t>&lt;</t>
    </r>
    <r>
      <rPr>
        <b/>
        <sz val="6"/>
        <color theme="6" tint="0.79998168889431442"/>
        <rFont val="Arial Unicode MS"/>
        <family val="2"/>
      </rPr>
      <t xml:space="preserve"> </t>
    </r>
    <r>
      <rPr>
        <b/>
        <sz val="6.5"/>
        <color theme="6" tint="0.79998168889431442"/>
        <rFont val="Arial Unicode MS"/>
        <family val="2"/>
      </rPr>
      <t xml:space="preserve">COUNT </t>
    </r>
    <r>
      <rPr>
        <b/>
        <sz val="6.5"/>
        <color rgb="FFFFC000"/>
        <rFont val="Arial Unicode MS"/>
        <family val="2"/>
      </rPr>
      <t>DIFFERENT</t>
    </r>
    <r>
      <rPr>
        <b/>
        <sz val="6.5"/>
        <color theme="6" tint="0.79998168889431442"/>
        <rFont val="Arial Unicode MS"/>
        <family val="2"/>
      </rPr>
      <t xml:space="preserve"> LANGUAGES</t>
    </r>
  </si>
  <si>
    <t>COUNT OF ITEM NUMBERS</t>
  </si>
  <si>
    <r>
      <t>CURRENT TOTALS</t>
    </r>
    <r>
      <rPr>
        <b/>
        <sz val="18"/>
        <color rgb="FFFF0000"/>
        <rFont val="Berlin Sans FB Demi"/>
        <family val="2"/>
      </rPr>
      <t>*</t>
    </r>
  </si>
  <si>
    <r>
      <rPr>
        <b/>
        <sz val="10"/>
        <color theme="1" tint="0.249977111117893"/>
        <rFont val="Arial Unicode MS"/>
        <family val="2"/>
      </rPr>
      <t xml:space="preserve">                           </t>
    </r>
    <r>
      <rPr>
        <b/>
        <sz val="10"/>
        <color rgb="FFC00000"/>
        <rFont val="Arial Unicode MS"/>
        <family val="2"/>
      </rPr>
      <t>NON-ENGLISH CITATIONS</t>
    </r>
    <r>
      <rPr>
        <b/>
        <sz val="10"/>
        <color theme="1" tint="0.249977111117893"/>
        <rFont val="Arial Unicode MS"/>
        <family val="2"/>
      </rPr>
      <t xml:space="preserve"> </t>
    </r>
    <r>
      <rPr>
        <b/>
        <sz val="12"/>
        <color rgb="FF002060"/>
        <rFont val="Arial Unicode MS"/>
        <family val="2"/>
      </rPr>
      <t>PERCENT OF ENTIRE BIBLIOGRAPHY</t>
    </r>
  </si>
  <si>
    <t>CARTOBIBLIOGRAPHY</t>
  </si>
  <si>
    <r>
      <rPr>
        <b/>
        <sz val="14"/>
        <color rgb="FF5E3606"/>
        <rFont val="Arial"/>
        <family val="2"/>
      </rPr>
      <t xml:space="preserve">           </t>
    </r>
    <r>
      <rPr>
        <b/>
        <sz val="13"/>
        <color rgb="FF5E3606"/>
        <rFont val="Arial"/>
        <family val="2"/>
      </rPr>
      <t>SPECIALIZED MATERIAL ABOUT THE LOWER COLORADO RIVER (BELOW GRAND CANYON</t>
    </r>
    <r>
      <rPr>
        <b/>
        <sz val="14"/>
        <color rgb="FF5E3606"/>
        <rFont val="Arial"/>
        <family val="2"/>
      </rPr>
      <t>)</t>
    </r>
    <r>
      <rPr>
        <b/>
        <sz val="11"/>
        <rFont val="Arial"/>
        <family val="2"/>
      </rPr>
      <t xml:space="preserve"> </t>
    </r>
    <r>
      <rPr>
        <b/>
        <sz val="11"/>
        <color theme="1" tint="0.249977111117893"/>
        <rFont val="Arial"/>
        <family val="2"/>
      </rPr>
      <t xml:space="preserve"> [SEPARATE-COVERAGE GROUP]</t>
    </r>
  </si>
  <si>
    <r>
      <rPr>
        <b/>
        <sz val="16"/>
        <color rgb="FFC00000"/>
        <rFont val="Calibri"/>
        <family val="2"/>
      </rPr>
      <t>†</t>
    </r>
    <r>
      <rPr>
        <b/>
        <sz val="12"/>
        <color theme="1"/>
        <rFont val="Arial"/>
        <family val="2"/>
      </rPr>
      <t xml:space="preserve"> Esperanto and Ido are auxiliary ("artificial") languages.</t>
    </r>
  </si>
  <si>
    <t>PERCENT OF ENTIRE BIBLIOG-RAPHY</t>
  </si>
  <si>
    <r>
      <t xml:space="preserve">Internet Edition </t>
    </r>
    <r>
      <rPr>
        <b/>
        <sz val="10"/>
        <color theme="0" tint="-0.499984740745262"/>
        <rFont val="Arial"/>
        <family val="2"/>
      </rPr>
      <t>(regularly updated)</t>
    </r>
  </si>
  <si>
    <t>Pale orange-colored boxes within the current-year column indicate parts of the bibliography for which items have been added during the year.</t>
  </si>
  <si>
    <t>1st Edition</t>
  </si>
  <si>
    <t>2nd Edition</t>
  </si>
  <si>
    <t>3rd Edition</t>
  </si>
  <si>
    <t>Growth is calculated as the total from Item Number current count minus the Current Count at time of cut-off (i.e., completion of the indicated edition, which is not usually at the end of the indicated year):</t>
  </si>
  <si>
    <t>INCREASE</t>
  </si>
  <si>
    <t>4th Edition</t>
  </si>
  <si>
    <t xml:space="preserve"> Gray boxes in the column (when present) indicate no change as yet on the date indicated at top.</t>
  </si>
  <si>
    <r>
      <rPr>
        <b/>
        <sz val="8"/>
        <color rgb="FF7030A0"/>
        <rFont val="Felix Titling"/>
        <family val="5"/>
      </rPr>
      <t>TGC</t>
    </r>
    <r>
      <rPr>
        <b/>
        <sz val="7"/>
        <rFont val="Arial"/>
        <family val="2"/>
      </rPr>
      <t xml:space="preserve"> </t>
    </r>
    <r>
      <rPr>
        <sz val="7"/>
        <rFont val="Arial"/>
        <family val="2"/>
      </rPr>
      <t>APPROX. COMPILATION PERIODS</t>
    </r>
    <r>
      <rPr>
        <b/>
        <sz val="7"/>
        <rFont val="Arial"/>
        <family val="2"/>
      </rPr>
      <t xml:space="preserve"> </t>
    </r>
    <r>
      <rPr>
        <b/>
        <sz val="11"/>
        <rFont val="Arial"/>
        <family val="2"/>
      </rPr>
      <t>→</t>
    </r>
  </si>
  <si>
    <r>
      <t xml:space="preserve">           </t>
    </r>
    <r>
      <rPr>
        <b/>
        <sz val="13"/>
        <color rgb="FF5E3606"/>
        <rFont val="Arial"/>
        <family val="2"/>
      </rPr>
      <t>ADDITIONAL GUIDES</t>
    </r>
  </si>
  <si>
    <r>
      <t xml:space="preserve">Growth Since GCNHA Mon. 8 </t>
    </r>
    <r>
      <rPr>
        <sz val="8"/>
        <color rgb="FF600000"/>
        <rFont val="Calibri"/>
        <family val="2"/>
      </rPr>
      <t xml:space="preserve"> </t>
    </r>
    <r>
      <rPr>
        <sz val="8"/>
        <color theme="7" tint="-0.499984740745262"/>
        <rFont val="Calibri"/>
        <family val="2"/>
      </rPr>
      <t>(1990 / 1993)</t>
    </r>
  </si>
  <si>
    <r>
      <t xml:space="preserve">Growth of </t>
    </r>
    <r>
      <rPr>
        <b/>
        <sz val="10"/>
        <color rgb="FF00091A"/>
        <rFont val="Arial"/>
        <family val="2"/>
      </rPr>
      <t>TGC</t>
    </r>
    <r>
      <rPr>
        <sz val="10"/>
        <color rgb="FF00091A"/>
        <rFont val="Arial"/>
        <family val="2"/>
      </rPr>
      <t xml:space="preserve"> Since 1st Ed. </t>
    </r>
    <r>
      <rPr>
        <sz val="10"/>
        <color theme="7" tint="-0.499984740745262"/>
        <rFont val="Arial"/>
        <family val="2"/>
      </rPr>
      <t>(2012)</t>
    </r>
  </si>
  <si>
    <r>
      <t xml:space="preserve">Growth of </t>
    </r>
    <r>
      <rPr>
        <b/>
        <sz val="10"/>
        <color rgb="FF00091A"/>
        <rFont val="Arial"/>
        <family val="2"/>
      </rPr>
      <t>TGC</t>
    </r>
    <r>
      <rPr>
        <sz val="10"/>
        <color rgb="FF00091A"/>
        <rFont val="Arial"/>
        <family val="2"/>
      </rPr>
      <t xml:space="preserve"> Since 2nd Ed. </t>
    </r>
    <r>
      <rPr>
        <sz val="10"/>
        <color theme="7" tint="-0.499984740745262"/>
        <rFont val="Arial"/>
        <family val="2"/>
      </rPr>
      <t>(2015)</t>
    </r>
  </si>
  <si>
    <r>
      <t xml:space="preserve">Growth of </t>
    </r>
    <r>
      <rPr>
        <b/>
        <sz val="10"/>
        <color rgb="FF00091A"/>
        <rFont val="Arial"/>
        <family val="2"/>
      </rPr>
      <t>TGC</t>
    </r>
    <r>
      <rPr>
        <sz val="10"/>
        <color rgb="FF00091A"/>
        <rFont val="Arial"/>
        <family val="2"/>
      </rPr>
      <t xml:space="preserve"> Since 3rd Ed. </t>
    </r>
    <r>
      <rPr>
        <sz val="10"/>
        <color theme="7" tint="-0.499984740745262"/>
        <rFont val="Arial"/>
        <family val="2"/>
      </rPr>
      <t>(2019)</t>
    </r>
  </si>
  <si>
    <t xml:space="preserve">           BIBLIOGRAPHICAL WORKS</t>
  </si>
  <si>
    <r>
      <t xml:space="preserve">Growth Since GCNHA Mon. 2  </t>
    </r>
    <r>
      <rPr>
        <sz val="9"/>
        <color theme="7" tint="-0.499984740745262"/>
        <rFont val="Arial"/>
        <family val="2"/>
      </rPr>
      <t>(1981)</t>
    </r>
  </si>
  <si>
    <r>
      <t xml:space="preserve">General Maps </t>
    </r>
    <r>
      <rPr>
        <b/>
        <sz val="12"/>
        <color rgb="FFC00000"/>
        <rFont val="Berlin Sans FB Demi"/>
        <family val="2"/>
      </rPr>
      <t>***</t>
    </r>
  </si>
  <si>
    <t xml:space="preserve"> Crossed boxes indicate no change from the previous period.</t>
  </si>
  <si>
    <r>
      <rPr>
        <b/>
        <sz val="16"/>
        <color rgb="FFC00000"/>
        <rFont val="Berlin Sans FB Demi"/>
        <family val="2"/>
      </rPr>
      <t>*</t>
    </r>
    <r>
      <rPr>
        <b/>
        <sz val="10"/>
        <rFont val="Arial"/>
        <family val="2"/>
      </rPr>
      <t xml:space="preserve">  </t>
    </r>
    <r>
      <rPr>
        <b/>
        <sz val="12"/>
        <color rgb="FFC00000"/>
        <rFont val="Arial"/>
        <family val="2"/>
      </rPr>
      <t>CURRENT TOTALS</t>
    </r>
    <r>
      <rPr>
        <b/>
        <sz val="10"/>
        <rFont val="Arial"/>
        <family val="2"/>
      </rPr>
      <t xml:space="preserve"> indicate the actual number of items presently recorded in </t>
    </r>
    <r>
      <rPr>
        <b/>
        <sz val="9"/>
        <color rgb="FF5A2781"/>
        <rFont val="Felix Titling"/>
        <family val="5"/>
      </rPr>
      <t>THE GRAND CANON</t>
    </r>
    <r>
      <rPr>
        <b/>
        <sz val="10"/>
        <rFont val="Arial"/>
        <family val="2"/>
      </rPr>
      <t xml:space="preserve">.  </t>
    </r>
    <r>
      <rPr>
        <sz val="10"/>
        <rFont val="Arial"/>
        <family val="2"/>
      </rPr>
      <t xml:space="preserve">Figures take into account deleted items but include citations that are duplicated between parts due to overlapping subject content.  Reduce the total by 1000 (an estimate) to  determine the approximate number of UNIQUE citations.  Updatable counters are in place in this spreadsheet.  </t>
    </r>
    <r>
      <rPr>
        <b/>
        <sz val="10"/>
        <rFont val="Arial"/>
        <family val="2"/>
      </rPr>
      <t xml:space="preserve">THESE ARE DEFINITIVE FIGURES ACCEPTED IN THE BIBLIOGRAPHY PROJECT. </t>
    </r>
    <r>
      <rPr>
        <b/>
        <sz val="10"/>
        <color rgb="FFC00000"/>
        <rFont val="Arial"/>
        <family val="2"/>
      </rPr>
      <t xml:space="preserve"> </t>
    </r>
    <r>
      <rPr>
        <b/>
        <sz val="10"/>
        <rFont val="Arial"/>
        <family val="2"/>
      </rPr>
      <t>[Part 25 has been removed from</t>
    </r>
    <r>
      <rPr>
        <b/>
        <sz val="10"/>
        <color rgb="FFC00000"/>
        <rFont val="Arial"/>
        <family val="2"/>
      </rPr>
      <t xml:space="preserve"> </t>
    </r>
    <r>
      <rPr>
        <b/>
        <sz val="9"/>
        <color rgb="FF5A2781"/>
        <rFont val="Felix Titling"/>
        <family val="5"/>
      </rPr>
      <t>THE GRAND CANON</t>
    </r>
    <r>
      <rPr>
        <b/>
        <sz val="10"/>
        <rFont val="Arial"/>
        <family val="2"/>
      </rPr>
      <t xml:space="preserve"> itself and is now part of a separately produced "Cartobibliography of the Grand Canyon and Lower Colorado River Regions", which includes citations of items that retain the Item numbering for Part 25.  See note</t>
    </r>
    <r>
      <rPr>
        <b/>
        <sz val="10"/>
        <color theme="7" tint="-0.499984740745262"/>
        <rFont val="Arial"/>
        <family val="2"/>
      </rPr>
      <t xml:space="preserve"> </t>
    </r>
    <r>
      <rPr>
        <b/>
        <sz val="12"/>
        <color rgb="FFC00000"/>
        <rFont val="Berlin Sans FB Demi"/>
        <family val="2"/>
      </rPr>
      <t>***</t>
    </r>
    <r>
      <rPr>
        <b/>
        <sz val="10"/>
        <color theme="7" tint="-0.499984740745262"/>
        <rFont val="Arial"/>
        <family val="2"/>
      </rPr>
      <t xml:space="preserve"> </t>
    </r>
    <r>
      <rPr>
        <b/>
        <sz val="10"/>
        <rFont val="Arial"/>
        <family val="2"/>
      </rPr>
      <t>below.]</t>
    </r>
  </si>
  <si>
    <r>
      <rPr>
        <b/>
        <sz val="10"/>
        <color rgb="FFFFC000"/>
        <rFont val="Georgia"/>
        <family val="1"/>
      </rPr>
      <t>%</t>
    </r>
    <r>
      <rPr>
        <b/>
        <sz val="7"/>
        <color rgb="FFFFC000"/>
        <rFont val="Georgia"/>
        <family val="1"/>
      </rPr>
      <t xml:space="preserve"> OF ENTIRE BIBLIOG-RAPHY</t>
    </r>
  </si>
  <si>
    <r>
      <rPr>
        <b/>
        <sz val="10"/>
        <color rgb="FF760000"/>
        <rFont val="Georgia"/>
        <family val="1"/>
      </rPr>
      <t>%</t>
    </r>
    <r>
      <rPr>
        <b/>
        <sz val="7"/>
        <color rgb="FF760000"/>
        <rFont val="Georgia"/>
        <family val="1"/>
      </rPr>
      <t xml:space="preserve"> OF ALL NON-ENGLISH CITATIONS</t>
    </r>
  </si>
  <si>
    <r>
      <rPr>
        <b/>
        <sz val="10"/>
        <color theme="2" tint="-0.249977111117893"/>
        <rFont val="Arial Unicode MS"/>
        <family val="2"/>
      </rPr>
      <t>%</t>
    </r>
    <r>
      <rPr>
        <b/>
        <sz val="7.5"/>
        <color theme="2" tint="-0.249977111117893"/>
        <rFont val="Arial Unicode MS"/>
        <family val="2"/>
      </rPr>
      <t xml:space="preserve">  OF PART OF BIBLIOGRAPHY</t>
    </r>
  </si>
  <si>
    <r>
      <rPr>
        <b/>
        <sz val="10"/>
        <color theme="2" tint="-0.249977111117893"/>
        <rFont val="Arial Unicode MS"/>
        <family val="2"/>
      </rPr>
      <t>%</t>
    </r>
    <r>
      <rPr>
        <b/>
        <sz val="7.5"/>
        <color theme="2" tint="-0.249977111117893"/>
        <rFont val="Arial Unicode MS"/>
        <family val="2"/>
      </rPr>
      <t xml:space="preserve">  OF UNIT OF BIBLIOGRAPHY</t>
    </r>
  </si>
  <si>
    <t>Geologic and Special Topographic Maps</t>
  </si>
  <si>
    <t>VALUES IN THESE COLUMNS ARE ACCOUNTING RECORDS ONLY</t>
  </si>
  <si>
    <r>
      <rPr>
        <b/>
        <sz val="10"/>
        <color theme="1" tint="0.249977111117893"/>
        <rFont val="Arial"/>
        <family val="2"/>
      </rPr>
      <t>SINCE 1 JANUARY 2000</t>
    </r>
    <r>
      <rPr>
        <b/>
        <sz val="9"/>
        <color rgb="FF220A56"/>
        <rFont val="Arial"/>
        <family val="2"/>
      </rPr>
      <t xml:space="preserve">                        </t>
    </r>
    <r>
      <rPr>
        <b/>
        <sz val="7"/>
        <color theme="1" tint="0.34998626667073579"/>
        <rFont val="Arial"/>
        <family val="2"/>
      </rPr>
      <t>(</t>
    </r>
    <r>
      <rPr>
        <b/>
        <sz val="7"/>
        <color theme="7" tint="-0.499984740745262"/>
        <rFont val="Arial"/>
        <family val="2"/>
      </rPr>
      <t>INCREASE IS NET,</t>
    </r>
    <r>
      <rPr>
        <b/>
        <sz val="7"/>
        <color theme="1" tint="0.34998626667073579"/>
        <rFont val="Arial"/>
        <family val="2"/>
      </rPr>
      <t xml:space="preserve"> TAKING INTO ACCOUNT DELETED ITEMS)</t>
    </r>
  </si>
  <si>
    <t>Tartar</t>
  </si>
  <si>
    <t>Kurdish (Kurmanji)</t>
  </si>
  <si>
    <t>Kyrgyz</t>
  </si>
  <si>
    <r>
      <rPr>
        <b/>
        <sz val="11"/>
        <color theme="1"/>
        <rFont val="Arial Unicode MS"/>
        <family val="2"/>
      </rPr>
      <t>LANGUAGES</t>
    </r>
    <r>
      <rPr>
        <b/>
        <sz val="10"/>
        <color rgb="FFC00000"/>
        <rFont val="Arial Unicode MS"/>
        <family val="2"/>
      </rPr>
      <t xml:space="preserve">                     </t>
    </r>
    <r>
      <rPr>
        <b/>
        <sz val="10"/>
        <color rgb="FF9A0000"/>
        <rFont val="Arial Unicode MS"/>
        <family val="2"/>
      </rPr>
      <t xml:space="preserve"> </t>
    </r>
    <r>
      <rPr>
        <b/>
        <sz val="9"/>
        <color theme="5" tint="-0.499984740745262"/>
        <rFont val="Arial Unicode MS"/>
        <family val="2"/>
      </rPr>
      <t xml:space="preserve">(names in darker orange boxes indicate Indigenous Americans in the region covered by </t>
    </r>
    <r>
      <rPr>
        <b/>
        <sz val="9"/>
        <color theme="5" tint="-0.499984740745262"/>
        <rFont val="Felix Titling"/>
        <family val="5"/>
      </rPr>
      <t>TGC</t>
    </r>
    <r>
      <rPr>
        <b/>
        <sz val="9"/>
        <color theme="5" tint="-0.499984740745262"/>
        <rFont val="Arial Unicode MS"/>
        <family val="2"/>
      </rPr>
      <t>)</t>
    </r>
  </si>
  <si>
    <r>
      <rPr>
        <b/>
        <sz val="11"/>
        <color theme="1"/>
        <rFont val="Arial Unicode MS"/>
        <family val="2"/>
      </rPr>
      <t>LANGUAGES</t>
    </r>
    <r>
      <rPr>
        <b/>
        <sz val="10"/>
        <color rgb="FFC00000"/>
        <rFont val="Arial Unicode MS"/>
        <family val="2"/>
      </rPr>
      <t xml:space="preserve">                 </t>
    </r>
    <r>
      <rPr>
        <b/>
        <sz val="10"/>
        <color rgb="FF9A0000"/>
        <rFont val="Arial Unicode MS"/>
        <family val="2"/>
      </rPr>
      <t xml:space="preserve"> </t>
    </r>
    <r>
      <rPr>
        <b/>
        <sz val="8"/>
        <color theme="5" tint="-0.499984740745262"/>
        <rFont val="Arial Unicode MS"/>
        <family val="2"/>
      </rPr>
      <t xml:space="preserve">(names in darker orange boxes indicate                                     Indigenous Americans in the region covered by </t>
    </r>
    <r>
      <rPr>
        <b/>
        <sz val="8"/>
        <color theme="5" tint="-0.499984740745262"/>
        <rFont val="Felix Titling"/>
        <family val="5"/>
      </rPr>
      <t>TGC</t>
    </r>
    <r>
      <rPr>
        <b/>
        <sz val="8"/>
        <color theme="5" tint="-0.499984740745262"/>
        <rFont val="Arial Unicode MS"/>
        <family val="2"/>
      </rPr>
      <t>)</t>
    </r>
  </si>
  <si>
    <r>
      <rPr>
        <b/>
        <sz val="20"/>
        <color rgb="FFFF0000"/>
        <rFont val="Berlin Sans FB Demi"/>
        <family val="2"/>
      </rPr>
      <t>**</t>
    </r>
    <r>
      <rPr>
        <b/>
        <sz val="10"/>
        <color theme="1"/>
        <rFont val="Arial Unicode MS"/>
        <family val="2"/>
      </rPr>
      <t xml:space="preserve"> </t>
    </r>
    <r>
      <rPr>
        <b/>
        <sz val="12"/>
        <color theme="1"/>
        <rFont val="Arial Unicode MS"/>
        <family val="2"/>
      </rPr>
      <t>Individual publications that are bi- or multi-lingual are counted for each non-English language. Languages are counted only for primary texts; not counted when items are only in English even though accompanied by non-English abstracts or titles.  Parts 3, 10, 20, 23, and Part 11 / Section 3A of the bibliography lack non-English items and are not included in this table.</t>
    </r>
  </si>
  <si>
    <r>
      <rPr>
        <b/>
        <sz val="13"/>
        <rFont val="Arial Unicode MS"/>
        <family val="2"/>
      </rPr>
      <t>Figures for Part 25 refer to "general" maps only, which now are included in the separately produced "</t>
    </r>
    <r>
      <rPr>
        <b/>
        <sz val="13"/>
        <color rgb="FF002060"/>
        <rFont val="Arial Unicode MS"/>
        <family val="2"/>
      </rPr>
      <t>Cartobibliography of the Grand Canyon and Lower Colorado River Regions</t>
    </r>
    <r>
      <rPr>
        <b/>
        <sz val="13"/>
        <rFont val="Arial Unicode MS"/>
        <family val="2"/>
      </rPr>
      <t>". Citations in the Cartobibliography include all cartographic products listed in other parts or sections of THE GRAND CANON, which have been copied into the Cartobibliography.  Only the "general" maps (formerly Part 25) are now exclusively in the Cartobibliography.  (Other maps still appear in their respective parts and sections in order to retain their topical association with those sections; for example, geological maps, which appear with the geology parts of the bibliography.)  All "general" map additions to the bibliography continue to receive the "25." prefix to the Item number, so the counts for "general" maps remain current.  The Cartobibliography is an accompaniment to THE GRAND CANON, thus citation counts in the Cartobibliography continue to be a part of that larger work and thus appear in this table.</t>
    </r>
  </si>
  <si>
    <r>
      <rPr>
        <sz val="22"/>
        <color rgb="FFFF0000"/>
        <rFont val="Berlin Sans FB Demi"/>
        <family val="2"/>
      </rPr>
      <t>*</t>
    </r>
    <r>
      <rPr>
        <sz val="12"/>
        <rFont val="Arial"/>
        <family val="2"/>
      </rPr>
      <t xml:space="preserve">  </t>
    </r>
    <r>
      <rPr>
        <b/>
        <sz val="12"/>
        <rFont val="Arial Unicode MS"/>
        <family val="2"/>
      </rPr>
      <t>Data here are for the 4th Edition of THE GRAND CANON (2022) (https://ravensperch.org).</t>
    </r>
  </si>
  <si>
    <t>The Internet Edition refers to the former online database version of the bibliography (www.grandcanyonbiblio.org), which was actively added to through June 2015 before technological issues precluded continuing such updating.  It went offline in October 2021.</t>
  </si>
  <si>
    <r>
      <t xml:space="preserve">THE INTERNET EDITION OF THE BIBLIOGRAPHY WAS AVAILABLE ONLINE 2000-2021 THOUGH NOT UPDATED AFTER MAY 2015.  </t>
    </r>
    <r>
      <rPr>
        <b/>
        <sz val="11"/>
        <color rgb="FF5A2781"/>
        <rFont val="Felix Titling"/>
        <family val="5"/>
      </rPr>
      <t>THE GRAND CANON</t>
    </r>
    <r>
      <rPr>
        <b/>
        <sz val="11"/>
        <color theme="7" tint="-0.499984740745262"/>
        <rFont val="Arial"/>
        <family val="2"/>
      </rPr>
      <t xml:space="preserve"> WAS INITIATED IN 2010 TO RESTORE THE MONOGRAPHIC PRESENTATION AND CONTINUITY OF THE BIBLIOGRAPHY.</t>
    </r>
  </si>
  <si>
    <r>
      <rPr>
        <b/>
        <sz val="16"/>
        <color rgb="FFC00000"/>
        <rFont val="Berlin Sans FB Demi"/>
        <family val="2"/>
      </rPr>
      <t>**</t>
    </r>
    <r>
      <rPr>
        <sz val="11"/>
        <rFont val="Arial"/>
        <family val="2"/>
      </rPr>
      <t xml:space="preserve"> </t>
    </r>
    <r>
      <rPr>
        <b/>
        <sz val="11"/>
        <color rgb="FFC00000"/>
        <rFont val="Arial"/>
        <family val="2"/>
      </rPr>
      <t>NET GROWTH</t>
    </r>
    <r>
      <rPr>
        <sz val="11"/>
        <rFont val="Arial"/>
        <family val="2"/>
      </rPr>
      <t xml:space="preserve"> = Total number of Item Numbers assigned since 1 January 2000, minus total deletes.  (The "Current Counts" include citations that are duplicated between parts due to overlapping subject content.  "</t>
    </r>
    <r>
      <rPr>
        <sz val="11"/>
        <color rgb="FFC00000"/>
        <rFont val="Arial"/>
        <family val="2"/>
      </rPr>
      <t>Deleted</t>
    </r>
    <r>
      <rPr>
        <sz val="11"/>
        <rFont val="Arial"/>
        <family val="2"/>
      </rPr>
      <t>" Item numbers indicates the number of Item numbers discarded since January 2000 because of errors or by transfers to another part of the bibliography.  The discarded Item numbers are no longer reused, although in early years some were reused and not recorded.)  Item Numbers did not exist in the bibliography prior to 2000.</t>
    </r>
  </si>
  <si>
    <r>
      <rPr>
        <sz val="10"/>
        <color rgb="FF441D61"/>
        <rFont val="Arial"/>
        <family val="2"/>
      </rPr>
      <t xml:space="preserve">Net Growth Since 1 January 2000 </t>
    </r>
    <r>
      <rPr>
        <b/>
        <sz val="14"/>
        <color rgb="FFC00000"/>
        <rFont val="Berlin Sans FB"/>
        <family val="2"/>
      </rPr>
      <t>**</t>
    </r>
  </si>
  <si>
    <t>Internet Edition available (not updated)</t>
  </si>
  <si>
    <r>
      <t xml:space="preserve">Running statistics for the bibliography since January 2000 when </t>
    </r>
    <r>
      <rPr>
        <b/>
        <sz val="12"/>
        <color rgb="FF002060"/>
        <rFont val="Arial"/>
        <family val="2"/>
      </rPr>
      <t xml:space="preserve">"A Bibliography of the Grand Canyon and Lower Colorado River" </t>
    </r>
    <r>
      <rPr>
        <b/>
        <sz val="12"/>
        <color theme="7" tint="-0.499984740745262"/>
        <rFont val="Arial"/>
        <family val="2"/>
      </rPr>
      <t xml:space="preserve">database (the "Internet Edition") was posted online.  Item numbers were first assigned for that edition, and were continued in the concomitant digital monograph, </t>
    </r>
    <r>
      <rPr>
        <b/>
        <sz val="12"/>
        <color rgb="FF5A2781"/>
        <rFont val="Arial"/>
        <family val="2"/>
      </rPr>
      <t>THE GRAND CANON</t>
    </r>
    <r>
      <rPr>
        <b/>
        <sz val="12"/>
        <color theme="7" tint="-0.499984740745262"/>
        <rFont val="Arial"/>
        <family val="2"/>
      </rPr>
      <t xml:space="preserve"> (https://ravensperch.org), since its first edition in 2012, and in the concomitant digital </t>
    </r>
    <r>
      <rPr>
        <b/>
        <sz val="12"/>
        <color rgb="FF002060"/>
        <rFont val="Arial"/>
        <family val="2"/>
      </rPr>
      <t>Cartobibliography</t>
    </r>
    <r>
      <rPr>
        <b/>
        <sz val="12"/>
        <color theme="7" tint="-0.499984740745262"/>
        <rFont val="Arial"/>
        <family val="2"/>
      </rPr>
      <t xml:space="preserve"> since its first edition in 2021.</t>
    </r>
  </si>
  <si>
    <r>
      <t xml:space="preserve">SHEET 1 of 2 </t>
    </r>
    <r>
      <rPr>
        <sz val="12"/>
        <color theme="1" tint="0.14999847407452621"/>
        <rFont val="Arial"/>
        <family val="2"/>
      </rPr>
      <t>in this Excel file  :  Full-screen view of Sheet 1 is convenient on ca. 23-inch (diagonal) screen at  69%  or adjust accordingly.  Stretch whole column width if any values in it appear as ### hash marks</t>
    </r>
  </si>
  <si>
    <r>
      <rPr>
        <b/>
        <sz val="12"/>
        <color theme="1" tint="0.14999847407452621"/>
        <rFont val="Arial"/>
        <family val="2"/>
      </rPr>
      <t xml:space="preserve"> SHEET 2 of 2</t>
    </r>
    <r>
      <rPr>
        <b/>
        <sz val="12"/>
        <color theme="1" tint="0.34998626667073579"/>
        <rFont val="Arial"/>
        <family val="2"/>
      </rPr>
      <t xml:space="preserve"> in this Excel file :  Full-screen view of this sheet is convenient on ca. 23-inch (diagonal) screen at  64%  or adjust accordingly.  Stretch whole column width if any values in it appear as ### hash marks.</t>
    </r>
  </si>
  <si>
    <t>VALUES IN THESE COLUMNS ARE GOOD FOR STATISTICAL USES</t>
  </si>
  <si>
    <t>VALUES  IN  THESE  COLUMNS  ARE  GOOD FOR  STATISTICAL  USES</t>
  </si>
  <si>
    <t>ALL VALUES ARE GOOD FOR STATISTICAL USES</t>
  </si>
  <si>
    <r>
      <t xml:space="preserve">ITEM NUMBERS are effectively "serial numbers" for every citation in </t>
    </r>
    <r>
      <rPr>
        <b/>
        <sz val="9"/>
        <color rgb="FF5A2781"/>
        <rFont val="Felix Titling"/>
        <family val="5"/>
      </rPr>
      <t>THE GRAND CANON</t>
    </r>
    <r>
      <rPr>
        <b/>
        <sz val="10"/>
        <rFont val="Arial"/>
        <family val="2"/>
      </rPr>
      <t>, comprising the Part number as a prefix (e.g., "2.") and a sequential number (those recorded by this table) as a suffix.</t>
    </r>
    <r>
      <rPr>
        <sz val="10"/>
        <rFont val="Arial"/>
        <family val="2"/>
      </rPr>
      <t xml:space="preserve"> The suffixed numbers begin with "1" within each Part. Item Numbers are not reused when a citation is removed or transferred to another part of the bibliography.  Item Numbers were first applied to the online bibliography in January 2000; they do not appear in earlier print editions but are continued in all editions of </t>
    </r>
    <r>
      <rPr>
        <sz val="9"/>
        <color rgb="FF5A2781"/>
        <rFont val="Felix Titling"/>
        <family val="5"/>
      </rPr>
      <t>THE GRAND CANON</t>
    </r>
    <r>
      <rPr>
        <sz val="10"/>
        <rFont val="Arial"/>
        <family val="2"/>
      </rPr>
      <t>.  Counts of "Deleted" items include Item Numbers for citations that were completely removed from the bibliography and citations that were transferred to another part of the bibliography (and assigned a new Item Number in that part).  See the "Current Totals" column for actual counts of Item Numbers present within each part.</t>
    </r>
  </si>
  <si>
    <t>Totals are not provided for these columns because the values above track only the latest suffix-numbers assigned; they do not figure in Item numbers deleted in these years</t>
  </si>
  <si>
    <t xml:space="preserve"> 31 December 2021</t>
  </si>
  <si>
    <r>
      <rPr>
        <sz val="16"/>
        <color rgb="FFC00000"/>
        <rFont val="Berlin Sans FB Demi"/>
        <family val="2"/>
      </rPr>
      <t>***</t>
    </r>
    <r>
      <rPr>
        <sz val="10"/>
        <rFont val="Arial"/>
        <family val="2"/>
      </rPr>
      <t xml:space="preserve"> In the 4th Edition of </t>
    </r>
    <r>
      <rPr>
        <sz val="10"/>
        <color theme="8" tint="-0.499984740745262"/>
        <rFont val="Felix Titling"/>
        <family val="5"/>
      </rPr>
      <t xml:space="preserve">THE GRAND CANON, </t>
    </r>
    <r>
      <rPr>
        <sz val="10"/>
        <color theme="7" tint="-0.499984740745262"/>
        <rFont val="Felix Titling"/>
        <family val="5"/>
      </rPr>
      <t>Part 25 (General Maps)</t>
    </r>
    <r>
      <rPr>
        <sz val="10"/>
        <color theme="8" tint="-0.499984740745262"/>
        <rFont val="Felix Titling"/>
        <family val="5"/>
      </rPr>
      <t xml:space="preserve"> was</t>
    </r>
    <r>
      <rPr>
        <sz val="10"/>
        <rFont val="Arial"/>
        <family val="2"/>
      </rPr>
      <t xml:space="preserve"> merged into a newly produced Volume 2 of </t>
    </r>
    <r>
      <rPr>
        <sz val="10"/>
        <color theme="8" tint="-0.499984740745262"/>
        <rFont val="Arial"/>
        <family val="2"/>
      </rPr>
      <t>THE GRAND CANON</t>
    </r>
    <r>
      <rPr>
        <sz val="10"/>
        <rFont val="Arial"/>
        <family val="2"/>
      </rPr>
      <t xml:space="preserve"> (2022). That product (see link below) contains all of the "general maps" that had comprised Part 25, plus other, more specialized, cartographical products that had been reserved to other parts and sections of the bibliography.  All citations retain their original Item number prefixes, thus the Cartobibliography contains variously different Item numbers; see the "Notice" therein.  Newly added general maps continue to be given Item Numbers with the "25." prefix; they will appear in future editions of the Cartobibliography.  Newly added specialized maps receive prefixes pertinent to their associated units within the bibliography and continue to be added to those units as well.  </t>
    </r>
    <r>
      <rPr>
        <b/>
        <sz val="10"/>
        <color rgb="FFC00000"/>
        <rFont val="Arial"/>
        <family val="2"/>
      </rPr>
      <t>The numbers displayed in the "2021" and "Current Counts" fields for Part 25 are the current counts for "general maps" only; i.e., those that had and continue to receive the "25." prefix.</t>
    </r>
    <r>
      <rPr>
        <sz val="10"/>
        <rFont val="Arial"/>
        <family val="2"/>
      </rPr>
      <t xml:space="preserve">  The 1st edition (2021) of the comprehensive Cartobibliography listed 3415 items; the 2nd edition (2022), revised and reformatted, lists </t>
    </r>
    <r>
      <rPr>
        <sz val="10"/>
        <color rgb="FFC00000"/>
        <rFont val="Arial"/>
        <family val="2"/>
      </rPr>
      <t>3723</t>
    </r>
    <r>
      <rPr>
        <sz val="10"/>
        <rFont val="Arial"/>
        <family val="2"/>
      </rPr>
      <t xml:space="preserve"> citations.</t>
    </r>
  </si>
  <si>
    <r>
      <rPr>
        <b/>
        <sz val="12"/>
        <rFont val="Arial"/>
        <family val="2"/>
      </rPr>
      <t>©</t>
    </r>
    <r>
      <rPr>
        <b/>
        <sz val="10"/>
        <rFont val="Arial"/>
        <family val="2"/>
      </rPr>
      <t xml:space="preserve"> 2022 Earle E. Spamer</t>
    </r>
  </si>
  <si>
    <r>
      <rPr>
        <b/>
        <sz val="12"/>
        <color theme="0" tint="-4.9989318521683403E-2"/>
        <rFont val="Arial Unicode MS"/>
        <family val="2"/>
      </rPr>
      <t>©</t>
    </r>
    <r>
      <rPr>
        <b/>
        <sz val="10"/>
        <color theme="0" tint="-4.9989318521683403E-2"/>
        <rFont val="Arial Unicode MS"/>
        <family val="2"/>
      </rPr>
      <t xml:space="preserve"> 2022 Earle E. Spamer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</si>
</sst>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78">
    <font>
      <sz val="10"/>
      <name val="Arial"/>
    </font>
    <font>
      <sz val="10"/>
      <name val="Arial"/>
      <family val="2"/>
    </font>
    <font>
      <sz val="8"/>
      <color indexed="9"/>
      <name val="Arial"/>
      <family val="2"/>
    </font>
    <font>
      <b/>
      <sz val="10"/>
      <name val="Arial"/>
      <family val="2"/>
    </font>
    <font>
      <i/>
      <sz val="10"/>
      <name val="Arial"/>
      <family val="2"/>
    </font>
    <font>
      <sz val="8"/>
      <name val="Arial"/>
      <family val="2"/>
    </font>
    <font>
      <sz val="10"/>
      <color indexed="9"/>
      <name val="Arial"/>
      <family val="2"/>
    </font>
    <font>
      <sz val="10"/>
      <name val="Arial"/>
      <family val="2"/>
    </font>
    <font>
      <b/>
      <i/>
      <sz val="10"/>
      <name val="Arial"/>
      <family val="2"/>
    </font>
    <font>
      <b/>
      <sz val="11"/>
      <name val="Arial"/>
      <family val="2"/>
    </font>
    <font>
      <b/>
      <sz val="12"/>
      <name val="Arial"/>
      <family val="2"/>
    </font>
    <font>
      <sz val="10"/>
      <color indexed="13"/>
      <name val="Arial"/>
      <family val="2"/>
    </font>
    <font>
      <sz val="7"/>
      <name val="Arial"/>
      <family val="2"/>
    </font>
    <font>
      <sz val="11"/>
      <name val="Arial"/>
      <family val="2"/>
    </font>
    <font>
      <b/>
      <sz val="13"/>
      <name val="Arial"/>
      <family val="2"/>
    </font>
    <font>
      <sz val="10"/>
      <color theme="7" tint="-0.499984740745262"/>
      <name val="Arial"/>
      <family val="2"/>
    </font>
    <font>
      <sz val="12"/>
      <name val="Arial"/>
      <family val="2"/>
    </font>
    <font>
      <b/>
      <sz val="12"/>
      <color theme="7" tint="-0.499984740745262"/>
      <name val="Arial"/>
      <family val="2"/>
    </font>
    <font>
      <sz val="9"/>
      <name val="Arial"/>
      <family val="2"/>
    </font>
    <font>
      <b/>
      <sz val="14"/>
      <color rgb="FFFFFF00"/>
      <name val="Arial"/>
      <family val="2"/>
    </font>
    <font>
      <sz val="10"/>
      <color rgb="FFFFFF00"/>
      <name val="Arial"/>
      <family val="2"/>
    </font>
    <font>
      <b/>
      <i/>
      <sz val="16"/>
      <color rgb="FFFFFF00"/>
      <name val="Arial"/>
      <family val="2"/>
    </font>
    <font>
      <sz val="11"/>
      <color theme="1" tint="0.14999847407452621"/>
      <name val="Arial"/>
      <family val="2"/>
    </font>
    <font>
      <b/>
      <sz val="9"/>
      <color theme="7" tint="-0.499984740745262"/>
      <name val="Arial"/>
      <family val="2"/>
    </font>
    <font>
      <b/>
      <sz val="12"/>
      <color theme="3" tint="-0.499984740745262"/>
      <name val="Arial"/>
      <family val="2"/>
    </font>
    <font>
      <b/>
      <sz val="8"/>
      <color indexed="8"/>
      <name val="Arial"/>
      <family val="2"/>
    </font>
    <font>
      <b/>
      <sz val="11"/>
      <color theme="1" tint="0.249977111117893"/>
      <name val="Arial"/>
      <family val="2"/>
    </font>
    <font>
      <b/>
      <sz val="12"/>
      <color rgb="FF002060"/>
      <name val="Arial"/>
      <family val="2"/>
    </font>
    <font>
      <b/>
      <sz val="7.5"/>
      <color theme="6" tint="0.59999389629810485"/>
      <name val="Arial"/>
      <family val="2"/>
    </font>
    <font>
      <b/>
      <sz val="11"/>
      <color rgb="FF7030A0"/>
      <name val="Arial"/>
      <family val="2"/>
    </font>
    <font>
      <b/>
      <sz val="8"/>
      <color theme="7" tint="-0.499984740745262"/>
      <name val="Arial"/>
      <family val="2"/>
    </font>
    <font>
      <b/>
      <sz val="10"/>
      <color rgb="FF9E0000"/>
      <name val="Arial"/>
      <family val="2"/>
    </font>
    <font>
      <b/>
      <sz val="10"/>
      <color rgb="FF9E0000"/>
      <name val="Calibri"/>
      <family val="2"/>
    </font>
    <font>
      <b/>
      <sz val="10"/>
      <color rgb="FFA20000"/>
      <name val="Arial"/>
      <family val="2"/>
    </font>
    <font>
      <b/>
      <sz val="10"/>
      <color rgb="FFA20000"/>
      <name val="Calibri"/>
      <family val="2"/>
    </font>
    <font>
      <b/>
      <sz val="10.5"/>
      <color rgb="FFDE0000"/>
      <name val="Arial"/>
      <family val="2"/>
    </font>
    <font>
      <b/>
      <sz val="9"/>
      <color rgb="FF002060"/>
      <name val="Arial"/>
      <family val="2"/>
    </font>
    <font>
      <b/>
      <sz val="8"/>
      <color rgb="FFC00000"/>
      <name val="Arial"/>
      <family val="2"/>
    </font>
    <font>
      <b/>
      <sz val="8"/>
      <color rgb="FF7030A0"/>
      <name val="Arial"/>
      <family val="2"/>
    </font>
    <font>
      <b/>
      <sz val="14"/>
      <color indexed="8"/>
      <name val="Arial"/>
      <family val="2"/>
    </font>
    <font>
      <b/>
      <sz val="16"/>
      <color theme="2" tint="-9.9978637043366805E-2"/>
      <name val="Arial"/>
      <family val="2"/>
    </font>
    <font>
      <b/>
      <i/>
      <sz val="16"/>
      <color theme="2" tint="-9.9978637043366805E-2"/>
      <name val="Arial"/>
      <family val="2"/>
    </font>
    <font>
      <b/>
      <sz val="13"/>
      <color theme="2" tint="-9.9978637043366805E-2"/>
      <name val="Arial"/>
      <family val="2"/>
    </font>
    <font>
      <b/>
      <sz val="12"/>
      <color theme="2" tint="-9.9978637043366805E-2"/>
      <name val="Arial"/>
      <family val="2"/>
    </font>
    <font>
      <b/>
      <sz val="14"/>
      <color theme="2" tint="-9.9978637043366805E-2"/>
      <name val="Arial"/>
      <family val="2"/>
    </font>
    <font>
      <sz val="10"/>
      <color theme="3"/>
      <name val="Arial"/>
      <family val="2"/>
    </font>
    <font>
      <sz val="11.5"/>
      <color theme="2" tint="-9.9978637043366805E-2"/>
      <name val="Arial"/>
      <family val="2"/>
    </font>
    <font>
      <b/>
      <sz val="15"/>
      <color rgb="FF002060"/>
      <name val="Arial"/>
      <family val="2"/>
    </font>
    <font>
      <sz val="15"/>
      <name val="Arial"/>
      <family val="2"/>
    </font>
    <font>
      <sz val="11"/>
      <color theme="4" tint="0.59999389629810485"/>
      <name val="Arial"/>
      <family val="2"/>
    </font>
    <font>
      <sz val="11"/>
      <color theme="3" tint="0.79998168889431442"/>
      <name val="Arial"/>
      <family val="2"/>
    </font>
    <font>
      <sz val="11"/>
      <color theme="0" tint="-0.34998626667073579"/>
      <name val="Arial"/>
      <family val="2"/>
    </font>
    <font>
      <sz val="11"/>
      <color theme="0" tint="-0.249977111117893"/>
      <name val="Arial"/>
      <family val="2"/>
    </font>
    <font>
      <b/>
      <sz val="10"/>
      <color rgb="FFC00000"/>
      <name val="Arial"/>
      <family val="2"/>
    </font>
    <font>
      <b/>
      <sz val="8"/>
      <color theme="8" tint="-0.499984740745262"/>
      <name val="Arial"/>
      <family val="2"/>
    </font>
    <font>
      <sz val="10"/>
      <color theme="5" tint="0.39997558519241921"/>
      <name val="Miriam Fixed"/>
      <family val="3"/>
      <charset val="177"/>
    </font>
    <font>
      <sz val="10"/>
      <color theme="4" tint="0.59999389629810485"/>
      <name val="Miriam Fixed"/>
      <family val="3"/>
      <charset val="177"/>
    </font>
    <font>
      <sz val="11"/>
      <color theme="8" tint="-0.499984740745262"/>
      <name val="Miriam Fixed"/>
      <family val="3"/>
      <charset val="177"/>
    </font>
    <font>
      <sz val="11"/>
      <color theme="7" tint="-0.499984740745262"/>
      <name val="Miriam Fixed"/>
      <family val="3"/>
      <charset val="177"/>
    </font>
    <font>
      <sz val="10"/>
      <color theme="0" tint="-0.14999847407452621"/>
      <name val="Arial"/>
      <family val="2"/>
    </font>
    <font>
      <b/>
      <sz val="12"/>
      <color theme="3" tint="-0.249977111117893"/>
      <name val="Arial"/>
      <family val="2"/>
    </font>
    <font>
      <b/>
      <sz val="11"/>
      <color rgb="FFC00000"/>
      <name val="Arial"/>
      <family val="2"/>
    </font>
    <font>
      <sz val="11"/>
      <color theme="5" tint="0.39997558519241921"/>
      <name val="Arial"/>
      <family val="2"/>
    </font>
    <font>
      <b/>
      <sz val="10"/>
      <color rgb="FF002060"/>
      <name val="Arial"/>
      <family val="2"/>
    </font>
    <font>
      <b/>
      <sz val="10"/>
      <color theme="6" tint="0.79998168889431442"/>
      <name val="Arial"/>
      <family val="2"/>
    </font>
    <font>
      <b/>
      <sz val="10"/>
      <color rgb="FF7030A0"/>
      <name val="Arial"/>
      <family val="2"/>
    </font>
    <font>
      <b/>
      <sz val="11"/>
      <color theme="2"/>
      <name val="Arial"/>
      <family val="2"/>
    </font>
    <font>
      <sz val="11"/>
      <color theme="2"/>
      <name val="Arial"/>
      <family val="2"/>
    </font>
    <font>
      <b/>
      <sz val="14"/>
      <name val="Calibri"/>
      <family val="2"/>
    </font>
    <font>
      <b/>
      <sz val="8"/>
      <color theme="1" tint="0.249977111117893"/>
      <name val="Arial"/>
      <family val="2"/>
    </font>
    <font>
      <b/>
      <sz val="7"/>
      <color theme="6" tint="-0.499984740745262"/>
      <name val="Arial"/>
      <family val="2"/>
    </font>
    <font>
      <b/>
      <sz val="8"/>
      <color theme="6" tint="-0.499984740745262"/>
      <name val="Arial"/>
      <family val="2"/>
    </font>
    <font>
      <b/>
      <sz val="14"/>
      <color rgb="FFC00000"/>
      <name val="Arial"/>
      <family val="2"/>
    </font>
    <font>
      <b/>
      <sz val="15"/>
      <color theme="1" tint="0.34998626667073579"/>
      <name val="Arial"/>
      <family val="2"/>
    </font>
    <font>
      <b/>
      <sz val="8"/>
      <name val="Arial"/>
      <family val="2"/>
    </font>
    <font>
      <b/>
      <sz val="12"/>
      <color theme="8" tint="-0.499984740745262"/>
      <name val="Arial"/>
      <family val="2"/>
    </font>
    <font>
      <b/>
      <sz val="11"/>
      <color theme="5" tint="-0.499984740745262"/>
      <name val="Arial"/>
      <family val="2"/>
    </font>
    <font>
      <b/>
      <sz val="7.5"/>
      <color theme="9" tint="-0.499984740745262"/>
      <name val="Arial Unicode MS"/>
      <family val="2"/>
    </font>
    <font>
      <b/>
      <sz val="8"/>
      <color theme="9" tint="-0.499984740745262"/>
      <name val="Arial Unicode MS"/>
      <family val="2"/>
    </font>
    <font>
      <b/>
      <sz val="7"/>
      <color theme="9" tint="-0.499984740745262"/>
      <name val="Arial Unicode MS"/>
      <family val="2"/>
    </font>
    <font>
      <b/>
      <sz val="10"/>
      <color theme="2" tint="-9.9978637043366805E-2"/>
      <name val="Arial Unicode MS"/>
      <family val="2"/>
    </font>
    <font>
      <b/>
      <sz val="12"/>
      <color theme="1"/>
      <name val="Arial Unicode MS"/>
      <family val="2"/>
    </font>
    <font>
      <b/>
      <sz val="11"/>
      <color theme="1"/>
      <name val="Arial Unicode MS"/>
      <family val="2"/>
    </font>
    <font>
      <b/>
      <sz val="10"/>
      <color rgb="FFC00000"/>
      <name val="Arial Unicode MS"/>
      <family val="2"/>
    </font>
    <font>
      <b/>
      <sz val="7"/>
      <color rgb="FF760000"/>
      <name val="Georgia"/>
      <family val="1"/>
    </font>
    <font>
      <b/>
      <sz val="7"/>
      <color rgb="FFFFC000"/>
      <name val="Georgia"/>
      <family val="1"/>
    </font>
    <font>
      <sz val="11"/>
      <color theme="9" tint="-0.499984740745262"/>
      <name val="Miriam Fixed"/>
      <family val="3"/>
      <charset val="177"/>
    </font>
    <font>
      <b/>
      <sz val="12"/>
      <name val="Arial Unicode MS"/>
      <family val="2"/>
    </font>
    <font>
      <b/>
      <sz val="13"/>
      <color rgb="FF9E0000"/>
      <name val="Arial"/>
      <family val="2"/>
    </font>
    <font>
      <sz val="10"/>
      <color rgb="FFFFFF00"/>
      <name val="Miriam Fixed"/>
      <family val="3"/>
      <charset val="177"/>
    </font>
    <font>
      <b/>
      <sz val="11"/>
      <color theme="1"/>
      <name val="Arial"/>
      <family val="2"/>
    </font>
    <font>
      <b/>
      <sz val="8"/>
      <color theme="5" tint="-0.499984740745262"/>
      <name val="Arial Unicode MS"/>
      <family val="2"/>
    </font>
    <font>
      <sz val="10"/>
      <color theme="0" tint="-0.34998626667073579"/>
      <name val="Ariel"/>
    </font>
    <font>
      <sz val="8"/>
      <color theme="0" tint="-0.34998626667073579"/>
      <name val="Georgia"/>
      <family val="2"/>
    </font>
    <font>
      <b/>
      <sz val="8"/>
      <color rgb="FFFFCC00"/>
      <name val="Arial Unicode MS"/>
      <family val="2"/>
    </font>
    <font>
      <b/>
      <sz val="11"/>
      <color rgb="FFFFC000"/>
      <name val="Arial"/>
      <family val="2"/>
    </font>
    <font>
      <sz val="8"/>
      <color theme="0" tint="-0.499984740745262"/>
      <name val="Georgia"/>
      <family val="2"/>
    </font>
    <font>
      <b/>
      <sz val="10"/>
      <color theme="1"/>
      <name val="Arial Unicode MS"/>
      <family val="2"/>
    </font>
    <font>
      <b/>
      <sz val="10"/>
      <color rgb="FF002060"/>
      <name val="Arial Unicode MS"/>
      <family val="2"/>
    </font>
    <font>
      <b/>
      <sz val="12"/>
      <color rgb="FF002060"/>
      <name val="Arial Unicode MS"/>
      <family val="2"/>
    </font>
    <font>
      <sz val="12"/>
      <color theme="1"/>
      <name val="Arial"/>
      <family val="2"/>
    </font>
    <font>
      <b/>
      <sz val="12"/>
      <color theme="1"/>
      <name val="Georgia"/>
      <family val="2"/>
    </font>
    <font>
      <b/>
      <sz val="10"/>
      <color rgb="FF692D42"/>
      <name val="Arial"/>
      <family val="2"/>
    </font>
    <font>
      <b/>
      <sz val="11"/>
      <color rgb="FF692D42"/>
      <name val="Arial"/>
      <family val="2"/>
    </font>
    <font>
      <b/>
      <sz val="12"/>
      <color rgb="FF692D42"/>
      <name val="Arial Unicode MS"/>
      <family val="2"/>
    </font>
    <font>
      <b/>
      <sz val="11"/>
      <color rgb="FF692D42"/>
      <name val="Arial Unicode MS"/>
      <family val="2"/>
    </font>
    <font>
      <b/>
      <sz val="10"/>
      <color rgb="FF692D42"/>
      <name val="Arial Unicode MS"/>
      <family val="2"/>
    </font>
    <font>
      <sz val="12"/>
      <color theme="3" tint="0.79998168889431442"/>
      <name val="Arial"/>
      <family val="2"/>
    </font>
    <font>
      <b/>
      <sz val="11"/>
      <color rgb="FF005800"/>
      <name val="Arial"/>
      <family val="2"/>
    </font>
    <font>
      <b/>
      <sz val="12"/>
      <color theme="1"/>
      <name val="Arial"/>
      <family val="2"/>
    </font>
    <font>
      <b/>
      <sz val="9"/>
      <color theme="2" tint="-9.9978637043366805E-2"/>
      <name val="Arial"/>
      <family val="2"/>
    </font>
    <font>
      <sz val="22"/>
      <color theme="9" tint="-0.499984740745262"/>
      <name val="Verdana"/>
      <family val="2"/>
    </font>
    <font>
      <sz val="22"/>
      <color rgb="FF683104"/>
      <name val="Verdana"/>
      <family val="2"/>
    </font>
    <font>
      <b/>
      <sz val="22"/>
      <color rgb="FFFFC000"/>
      <name val="Felix Titling"/>
      <family val="5"/>
    </font>
    <font>
      <b/>
      <sz val="9"/>
      <color theme="6" tint="0.79998168889431442"/>
      <name val="Arial Unicode MS"/>
      <family val="2"/>
    </font>
    <font>
      <b/>
      <sz val="6"/>
      <color theme="6" tint="0.79998168889431442"/>
      <name val="Arial Unicode MS"/>
      <family val="2"/>
    </font>
    <font>
      <b/>
      <sz val="14"/>
      <color theme="2"/>
      <name val="Ariel"/>
    </font>
    <font>
      <b/>
      <sz val="10"/>
      <color theme="2"/>
      <name val="Ariel"/>
    </font>
    <font>
      <b/>
      <sz val="7.5"/>
      <color theme="6" tint="0.79998168889431442"/>
      <name val="Arial Unicode MS"/>
      <family val="2"/>
    </font>
    <font>
      <b/>
      <sz val="7.5"/>
      <color rgb="FFFFC000"/>
      <name val="Arial Unicode MS"/>
      <family val="2"/>
    </font>
    <font>
      <b/>
      <sz val="8"/>
      <color theme="2" tint="-9.9978637043366805E-2"/>
      <name val="Arial Unicode MS"/>
      <family val="2"/>
    </font>
    <font>
      <b/>
      <sz val="8"/>
      <color rgb="FF002060"/>
      <name val="Arial Unicode MS"/>
      <family val="2"/>
    </font>
    <font>
      <b/>
      <sz val="9"/>
      <color rgb="FF002060"/>
      <name val="Arial Unicode MS"/>
      <family val="2"/>
    </font>
    <font>
      <b/>
      <sz val="6.5"/>
      <color rgb="FF002060"/>
      <name val="Arial Unicode MS"/>
      <family val="2"/>
    </font>
    <font>
      <b/>
      <sz val="7"/>
      <color rgb="FF614F0B"/>
      <name val="Arial"/>
      <family val="2"/>
    </font>
    <font>
      <b/>
      <sz val="8"/>
      <color rgb="FF614F0B"/>
      <name val="Arial"/>
      <family val="2"/>
    </font>
    <font>
      <b/>
      <sz val="6"/>
      <color rgb="FF614F0B"/>
      <name val="Arial"/>
      <family val="2"/>
    </font>
    <font>
      <b/>
      <sz val="10"/>
      <color theme="0" tint="-4.9989318521683403E-2"/>
      <name val="Arial Unicode MS"/>
      <family val="2"/>
    </font>
    <font>
      <b/>
      <sz val="12"/>
      <color theme="0" tint="-4.9989318521683403E-2"/>
      <name val="Arial Unicode MS"/>
      <family val="2"/>
    </font>
    <font>
      <b/>
      <sz val="12"/>
      <color rgb="FF000E2A"/>
      <name val="Arial"/>
      <family val="2"/>
    </font>
    <font>
      <b/>
      <sz val="12"/>
      <color rgb="FF441D61"/>
      <name val="Arial"/>
      <family val="2"/>
    </font>
    <font>
      <b/>
      <sz val="10"/>
      <color rgb="FF441D61"/>
      <name val="Arial"/>
      <family val="2"/>
    </font>
    <font>
      <sz val="11"/>
      <color rgb="FF002060"/>
      <name val="Miriam Fixed"/>
      <family val="3"/>
      <charset val="177"/>
    </font>
    <font>
      <b/>
      <sz val="11"/>
      <color theme="8" tint="-0.499984740745262"/>
      <name val="Arial"/>
      <family val="2"/>
    </font>
    <font>
      <sz val="10"/>
      <color rgb="FF00091A"/>
      <name val="Arial"/>
      <family val="2"/>
    </font>
    <font>
      <b/>
      <sz val="10"/>
      <color rgb="FF00091A"/>
      <name val="Arial"/>
      <family val="2"/>
    </font>
    <font>
      <b/>
      <sz val="11"/>
      <name val="Arial Unicode MS"/>
      <family val="2"/>
    </font>
    <font>
      <b/>
      <sz val="12"/>
      <color rgb="FFFFC000"/>
      <name val="Arial"/>
      <family val="2"/>
    </font>
    <font>
      <b/>
      <sz val="7"/>
      <color rgb="FF94560A"/>
      <name val="Arial Unicode MS"/>
      <family val="2"/>
    </font>
    <font>
      <b/>
      <sz val="8"/>
      <color rgb="FF94560A"/>
      <name val="Arial Unicode MS"/>
      <family val="2"/>
    </font>
    <font>
      <sz val="9"/>
      <color theme="1"/>
      <name val="Arial"/>
      <family val="2"/>
    </font>
    <font>
      <b/>
      <sz val="10"/>
      <color theme="1" tint="0.249977111117893"/>
      <name val="Arial"/>
      <family val="2"/>
    </font>
    <font>
      <b/>
      <sz val="9"/>
      <color theme="8" tint="-0.499984740745262"/>
      <name val="Arial"/>
      <family val="2"/>
    </font>
    <font>
      <sz val="11"/>
      <color rgb="FF760000"/>
      <name val="Miriam Fixed"/>
      <family val="3"/>
      <charset val="177"/>
    </font>
    <font>
      <b/>
      <sz val="10"/>
      <color rgb="FFFAD9B0"/>
      <name val="Miriam Fixed"/>
      <family val="3"/>
      <charset val="177"/>
    </font>
    <font>
      <b/>
      <sz val="13"/>
      <color rgb="FF002060"/>
      <name val="Arial Unicode MS"/>
      <family val="2"/>
    </font>
    <font>
      <b/>
      <sz val="12"/>
      <color rgb="FF540000"/>
      <name val="Arial"/>
      <family val="2"/>
    </font>
    <font>
      <sz val="12"/>
      <color rgb="FF540000"/>
      <name val="Arial"/>
      <family val="2"/>
    </font>
    <font>
      <b/>
      <sz val="12"/>
      <color rgb="FF9A0000"/>
      <name val="Arial"/>
      <family val="2"/>
    </font>
    <font>
      <sz val="10"/>
      <color theme="1"/>
      <name val="Arial"/>
      <family val="2"/>
    </font>
    <font>
      <sz val="10"/>
      <color theme="1"/>
      <name val="Miriam Fixed"/>
      <family val="3"/>
      <charset val="177"/>
    </font>
    <font>
      <b/>
      <sz val="13"/>
      <color theme="1" tint="0.249977111117893"/>
      <name val="Arial"/>
      <family val="2"/>
    </font>
    <font>
      <b/>
      <sz val="13"/>
      <color rgb="FF7A4608"/>
      <name val="Arial"/>
      <family val="2"/>
    </font>
    <font>
      <b/>
      <sz val="12"/>
      <color rgb="FFC00000"/>
      <name val="Arial"/>
      <family val="2"/>
    </font>
    <font>
      <b/>
      <sz val="8"/>
      <color theme="2"/>
      <name val="Arial Unicode MS"/>
      <family val="2"/>
    </font>
    <font>
      <b/>
      <sz val="8"/>
      <color theme="1" tint="0.249977111117893"/>
      <name val="Arial Unicode MS"/>
      <family val="2"/>
    </font>
    <font>
      <b/>
      <sz val="14"/>
      <color theme="1"/>
      <name val="Arial"/>
      <family val="2"/>
    </font>
    <font>
      <sz val="8"/>
      <color theme="3" tint="-0.499984740745262"/>
      <name val="Arial"/>
      <family val="2"/>
    </font>
    <font>
      <b/>
      <sz val="10"/>
      <color rgb="FFFFC000"/>
      <name val="Arial"/>
      <family val="2"/>
    </font>
    <font>
      <b/>
      <sz val="12"/>
      <color rgb="FF5A2781"/>
      <name val="Arial"/>
      <family val="2"/>
    </font>
    <font>
      <b/>
      <sz val="12"/>
      <color rgb="FFF6EAEE"/>
      <name val="Arial"/>
      <family val="2"/>
    </font>
    <font>
      <b/>
      <sz val="15"/>
      <color theme="2" tint="-9.9978637043366805E-2"/>
      <name val="Arial"/>
      <family val="2"/>
    </font>
    <font>
      <b/>
      <sz val="8.5"/>
      <color rgb="FF692D42"/>
      <name val="Arial"/>
      <family val="2"/>
    </font>
    <font>
      <b/>
      <sz val="14"/>
      <color rgb="FF7A4608"/>
      <name val="Arial"/>
      <family val="2"/>
    </font>
    <font>
      <b/>
      <sz val="14"/>
      <color rgb="FF5E3606"/>
      <name val="Arial"/>
      <family val="2"/>
    </font>
    <font>
      <b/>
      <sz val="13"/>
      <color rgb="FF5E3606"/>
      <name val="Arial"/>
      <family val="2"/>
    </font>
    <font>
      <sz val="9"/>
      <color theme="1" tint="0.34998626667073579"/>
      <name val="Miriam Fixed"/>
      <family val="3"/>
      <charset val="177"/>
    </font>
    <font>
      <b/>
      <sz val="11"/>
      <color rgb="FF402F5B"/>
      <name val="Arial"/>
      <family val="2"/>
    </font>
    <font>
      <b/>
      <sz val="10.5"/>
      <color theme="7" tint="-0.499984740745262"/>
      <name val="Arial"/>
      <family val="2"/>
    </font>
    <font>
      <b/>
      <sz val="10"/>
      <color rgb="FF9A0000"/>
      <name val="Arial Unicode MS"/>
      <family val="2"/>
    </font>
    <font>
      <b/>
      <sz val="9"/>
      <color rgb="FF220A56"/>
      <name val="Arial"/>
      <family val="2"/>
    </font>
    <font>
      <b/>
      <sz val="7"/>
      <color theme="1" tint="0.34998626667073579"/>
      <name val="Arial"/>
      <family val="2"/>
    </font>
    <font>
      <sz val="9"/>
      <color rgb="FF000E2A"/>
      <name val="Calibri"/>
      <family val="2"/>
    </font>
    <font>
      <sz val="10"/>
      <color theme="0" tint="-0.14999847407452621"/>
      <name val="Miriam Fixed"/>
      <family val="3"/>
      <charset val="177"/>
    </font>
    <font>
      <b/>
      <sz val="10"/>
      <color theme="0"/>
      <name val="Arial Unicode MS"/>
      <family val="2"/>
    </font>
    <font>
      <b/>
      <sz val="11"/>
      <color theme="0"/>
      <name val="Arial Unicode MS"/>
      <family val="2"/>
    </font>
    <font>
      <b/>
      <sz val="7.5"/>
      <color theme="6" tint="0.39997558519241921"/>
      <name val="Arial"/>
      <family val="2"/>
    </font>
    <font>
      <b/>
      <sz val="7.5"/>
      <color theme="2" tint="-9.9978637043366805E-2"/>
      <name val="Arial"/>
      <family val="2"/>
    </font>
    <font>
      <b/>
      <sz val="8"/>
      <color theme="2" tint="-9.9978637043366805E-2"/>
      <name val="Arial"/>
      <family val="2"/>
    </font>
    <font>
      <b/>
      <sz val="10"/>
      <color theme="1" tint="0.249977111117893"/>
      <name val="Arial Unicode MS"/>
      <family val="2"/>
    </font>
    <font>
      <b/>
      <sz val="9"/>
      <color theme="5" tint="-0.499984740745262"/>
      <name val="Arial Unicode MS"/>
      <family val="2"/>
    </font>
    <font>
      <sz val="24"/>
      <color theme="2"/>
      <name val="Verdana"/>
      <family val="2"/>
    </font>
    <font>
      <b/>
      <sz val="24"/>
      <color rgb="FFFFC000"/>
      <name val="Felix Titling"/>
      <family val="5"/>
    </font>
    <font>
      <b/>
      <sz val="17"/>
      <color theme="2" tint="-9.9978637043366805E-2"/>
      <name val="Arial"/>
      <family val="2"/>
    </font>
    <font>
      <b/>
      <sz val="12"/>
      <color theme="1" tint="0.249977111117893"/>
      <name val="Arial"/>
      <family val="2"/>
    </font>
    <font>
      <b/>
      <sz val="18"/>
      <color theme="6" tint="0.79998168889431442"/>
      <name val="Arial"/>
      <family val="2"/>
    </font>
    <font>
      <b/>
      <sz val="6.5"/>
      <color theme="5" tint="-0.499984740745262"/>
      <name val="Arial Unicode MS"/>
      <family val="2"/>
    </font>
    <font>
      <b/>
      <sz val="24"/>
      <color rgb="FFF6F4FA"/>
      <name val="Felix Titling"/>
      <family val="5"/>
    </font>
    <font>
      <b/>
      <sz val="7"/>
      <color rgb="FF002060"/>
      <name val="Arial"/>
      <family val="2"/>
    </font>
    <font>
      <b/>
      <sz val="9"/>
      <color theme="0"/>
      <name val="Arial Unicode MS"/>
      <family val="2"/>
    </font>
    <font>
      <b/>
      <sz val="7.5"/>
      <color theme="0"/>
      <name val="Arial Unicode MS"/>
      <family val="2"/>
    </font>
    <font>
      <b/>
      <sz val="13"/>
      <color theme="2"/>
      <name val="Arial Unicode MS"/>
      <family val="2"/>
    </font>
    <font>
      <b/>
      <sz val="13"/>
      <color rgb="FF00153E"/>
      <name val="Arial Unicode MS"/>
      <family val="2"/>
    </font>
    <font>
      <b/>
      <sz val="16"/>
      <color rgb="FFC00000"/>
      <name val="Berlin Sans FB Demi"/>
      <family val="2"/>
    </font>
    <font>
      <b/>
      <sz val="24"/>
      <color theme="0" tint="-4.9989318521683403E-2"/>
      <name val="Berlin Sans FB Demi"/>
      <family val="2"/>
    </font>
    <font>
      <sz val="22"/>
      <color rgb="FFFF0000"/>
      <name val="Berlin Sans FB Demi"/>
      <family val="2"/>
    </font>
    <font>
      <b/>
      <sz val="20"/>
      <color rgb="FFFF0000"/>
      <name val="Berlin Sans FB Demi"/>
      <family val="2"/>
    </font>
    <font>
      <b/>
      <sz val="20"/>
      <color theme="0"/>
      <name val="Berlin Sans FB Demi"/>
      <family val="2"/>
    </font>
    <font>
      <b/>
      <sz val="10"/>
      <color indexed="8"/>
      <name val="Arial"/>
      <family val="2"/>
    </font>
    <font>
      <sz val="11"/>
      <color theme="1" tint="0.34998626667073579"/>
      <name val="Miriam Fixed"/>
      <family val="3"/>
      <charset val="177"/>
    </font>
    <font>
      <sz val="8"/>
      <color rgb="FF600000"/>
      <name val="Calibri"/>
      <family val="2"/>
    </font>
    <font>
      <sz val="10"/>
      <color rgb="FF000E2A"/>
      <name val="Arial"/>
      <family val="2"/>
    </font>
    <font>
      <b/>
      <sz val="6.5"/>
      <color theme="2" tint="-0.89999084444715716"/>
      <name val="Arial Unicode MS"/>
      <family val="2"/>
    </font>
    <font>
      <b/>
      <sz val="8"/>
      <color theme="2" tint="-0.89999084444715716"/>
      <name val="Arial Unicode MS"/>
      <family val="2"/>
    </font>
    <font>
      <b/>
      <sz val="7"/>
      <color theme="2" tint="-0.89999084444715716"/>
      <name val="Arial Unicode MS"/>
      <family val="2"/>
    </font>
    <font>
      <sz val="12"/>
      <color theme="1" tint="0.34998626667073579"/>
      <name val="Arial"/>
      <family val="2"/>
    </font>
    <font>
      <sz val="11"/>
      <color rgb="FFC00000"/>
      <name val="Arial"/>
      <family val="2"/>
    </font>
    <font>
      <u/>
      <sz val="10"/>
      <color theme="10"/>
      <name val="Arial"/>
      <family val="2"/>
    </font>
    <font>
      <b/>
      <sz val="10"/>
      <color theme="3" tint="-0.249977111117893"/>
      <name val="Arial"/>
      <family val="2"/>
    </font>
    <font>
      <b/>
      <sz val="18"/>
      <color theme="6" tint="0.39997558519241921"/>
      <name val="Arial"/>
      <family val="2"/>
    </font>
    <font>
      <b/>
      <sz val="9"/>
      <color rgb="FF5A2781"/>
      <name val="Felix Titling"/>
      <family val="5"/>
    </font>
    <font>
      <b/>
      <sz val="9"/>
      <color theme="2" tint="-0.249977111117893"/>
      <name val="Arial Unicode MS"/>
      <family val="2"/>
    </font>
    <font>
      <b/>
      <sz val="8"/>
      <color theme="2" tint="-0.249977111117893"/>
      <name val="Arial Unicode MS"/>
      <family val="2"/>
    </font>
    <font>
      <b/>
      <sz val="18"/>
      <color rgb="FFFF0000"/>
      <name val="Berlin Sans FB Demi"/>
      <family val="2"/>
    </font>
    <font>
      <b/>
      <sz val="11"/>
      <color theme="7" tint="-0.499984740745262"/>
      <name val="Arial"/>
      <family val="2"/>
    </font>
    <font>
      <b/>
      <sz val="10"/>
      <color theme="2"/>
      <name val="Arial"/>
      <family val="2"/>
    </font>
    <font>
      <b/>
      <sz val="12"/>
      <color theme="1" tint="0.34998626667073579"/>
      <name val="Arial"/>
      <family val="2"/>
    </font>
    <font>
      <b/>
      <sz val="12"/>
      <color theme="1" tint="0.14999847407452621"/>
      <name val="Arial"/>
      <family val="2"/>
    </font>
    <font>
      <b/>
      <sz val="11"/>
      <color rgb="FF5A2781"/>
      <name val="Felix Titling"/>
      <family val="5"/>
    </font>
    <font>
      <sz val="9"/>
      <color rgb="FF5A2781"/>
      <name val="Felix Titling"/>
      <family val="5"/>
    </font>
    <font>
      <sz val="10"/>
      <color rgb="FF002060"/>
      <name val="Arial"/>
      <family val="2"/>
    </font>
    <font>
      <sz val="12"/>
      <color theme="1" tint="0.14999847407452621"/>
      <name val="Arial"/>
      <family val="2"/>
    </font>
    <font>
      <sz val="8.5"/>
      <name val="Arial Unicode MS"/>
      <family val="2"/>
    </font>
    <font>
      <b/>
      <sz val="9"/>
      <name val="Arial Unicode MS"/>
      <family val="2"/>
    </font>
    <font>
      <b/>
      <sz val="10"/>
      <color theme="7" tint="-0.499984740745262"/>
      <name val="Arial"/>
      <family val="2"/>
    </font>
    <font>
      <b/>
      <sz val="12"/>
      <color rgb="FFC00000"/>
      <name val="Berlin Sans FB Demi"/>
      <family val="2"/>
    </font>
    <font>
      <sz val="16"/>
      <color rgb="FFC00000"/>
      <name val="Berlin Sans FB Demi"/>
      <family val="2"/>
    </font>
    <font>
      <sz val="10"/>
      <color theme="8" tint="-0.499984740745262"/>
      <name val="Felix Titling"/>
      <family val="5"/>
    </font>
    <font>
      <sz val="10"/>
      <color theme="7" tint="-0.499984740745262"/>
      <name val="Felix Titling"/>
      <family val="5"/>
    </font>
    <font>
      <u/>
      <sz val="12"/>
      <color theme="10"/>
      <name val="Arial"/>
      <family val="2"/>
    </font>
    <font>
      <b/>
      <sz val="14"/>
      <color theme="0"/>
      <name val="Arial Unicode MS"/>
      <family val="2"/>
    </font>
    <font>
      <u/>
      <sz val="14"/>
      <color rgb="FF7030A0"/>
      <name val="Arial"/>
      <family val="2"/>
    </font>
    <font>
      <b/>
      <sz val="14"/>
      <color rgb="FF7030A0"/>
      <name val="Arial"/>
      <family val="2"/>
    </font>
    <font>
      <b/>
      <sz val="6.5"/>
      <color theme="6" tint="0.79998168889431442"/>
      <name val="Arial Unicode MS"/>
      <family val="2"/>
    </font>
    <font>
      <b/>
      <sz val="6.5"/>
      <color rgb="FFFFC000"/>
      <name val="Arial Unicode MS"/>
      <family val="2"/>
    </font>
    <font>
      <b/>
      <sz val="7.5"/>
      <color theme="2" tint="-0.249977111117893"/>
      <name val="Arial Unicode MS"/>
      <family val="2"/>
    </font>
    <font>
      <sz val="10"/>
      <color rgb="FFC00000"/>
      <name val="Arial"/>
      <family val="2"/>
    </font>
    <font>
      <sz val="6.5"/>
      <color rgb="FF8A0000"/>
      <name val="Arial"/>
      <family val="2"/>
    </font>
    <font>
      <sz val="6"/>
      <color rgb="FF8A0000"/>
      <name val="Arial"/>
      <family val="2"/>
    </font>
    <font>
      <b/>
      <sz val="16"/>
      <color rgb="FFC00000"/>
      <name val="Calibri"/>
      <family val="2"/>
    </font>
    <font>
      <b/>
      <sz val="10"/>
      <color theme="0" tint="-0.499984740745262"/>
      <name val="Arial"/>
      <family val="2"/>
    </font>
    <font>
      <b/>
      <sz val="18"/>
      <color theme="6" tint="0.59999389629810485"/>
      <name val="Felix Titling"/>
      <family val="5"/>
    </font>
    <font>
      <b/>
      <sz val="9"/>
      <name val="Arial"/>
      <family val="2"/>
    </font>
    <font>
      <b/>
      <sz val="7"/>
      <color theme="7" tint="-0.499984740745262"/>
      <name val="Arial"/>
      <family val="2"/>
    </font>
    <font>
      <b/>
      <sz val="9"/>
      <color rgb="FF9E0000"/>
      <name val="Georgia"/>
      <family val="1"/>
    </font>
    <font>
      <b/>
      <sz val="7"/>
      <name val="Arial"/>
      <family val="2"/>
    </font>
    <font>
      <u/>
      <sz val="12"/>
      <color rgb="FF7030A0"/>
      <name val="Arial"/>
      <family val="2"/>
    </font>
    <font>
      <b/>
      <sz val="16"/>
      <color theme="4" tint="-0.499984740745262"/>
      <name val="Arial"/>
      <family val="2"/>
    </font>
    <font>
      <sz val="10"/>
      <color rgb="FF7030A0"/>
      <name val="Miriam Fixed"/>
      <family val="3"/>
      <charset val="177"/>
    </font>
    <font>
      <sz val="10"/>
      <color rgb="FFB00000"/>
      <name val="Miriam Fixed"/>
      <family val="3"/>
      <charset val="177"/>
    </font>
    <font>
      <sz val="10"/>
      <color rgb="FF58267E"/>
      <name val="Miriam Fixed"/>
      <family val="3"/>
      <charset val="177"/>
    </font>
    <font>
      <sz val="10"/>
      <name val="Miriam Fixed"/>
      <family val="3"/>
      <charset val="177"/>
    </font>
    <font>
      <sz val="10"/>
      <color rgb="FF936231"/>
      <name val="Miriam Fixed"/>
      <family val="3"/>
      <charset val="177"/>
    </font>
    <font>
      <sz val="10"/>
      <color rgb="FF996633"/>
      <name val="Miriam Fixed"/>
      <family val="3"/>
      <charset val="177"/>
    </font>
    <font>
      <sz val="10"/>
      <color theme="7" tint="-0.499984740745262"/>
      <name val="Miriam Fixed"/>
      <family val="3"/>
      <charset val="177"/>
    </font>
    <font>
      <sz val="10"/>
      <color rgb="FF875A2D"/>
      <name val="Miriam Fixed"/>
      <family val="3"/>
      <charset val="177"/>
    </font>
    <font>
      <b/>
      <sz val="14"/>
      <color rgb="FFC00000"/>
      <name val="Berlin Sans FB"/>
      <family val="2"/>
    </font>
    <font>
      <b/>
      <sz val="8"/>
      <color rgb="FF7030A0"/>
      <name val="Felix Titling"/>
      <family val="5"/>
    </font>
    <font>
      <sz val="6.5"/>
      <name val="Arial"/>
      <family val="2"/>
    </font>
    <font>
      <sz val="8"/>
      <color theme="7" tint="-0.499984740745262"/>
      <name val="Calibri"/>
      <family val="2"/>
    </font>
    <font>
      <sz val="9"/>
      <color indexed="8"/>
      <name val="Arial"/>
      <family val="2"/>
    </font>
    <font>
      <sz val="10"/>
      <color theme="8" tint="-0.499984740745262"/>
      <name val="Miriam Fixed"/>
      <family val="3"/>
      <charset val="177"/>
    </font>
    <font>
      <sz val="9"/>
      <color theme="7" tint="-0.499984740745262"/>
      <name val="Arial"/>
      <family val="2"/>
    </font>
    <font>
      <b/>
      <sz val="13"/>
      <color rgb="FF002060"/>
      <name val="Arial"/>
      <family val="2"/>
    </font>
    <font>
      <sz val="11"/>
      <color theme="2" tint="-9.9978637043366805E-2"/>
      <name val="Arial"/>
      <family val="2"/>
    </font>
    <font>
      <sz val="11"/>
      <color rgb="FF002060"/>
      <name val="Arial"/>
      <family val="2"/>
    </font>
    <font>
      <b/>
      <sz val="10"/>
      <color rgb="FFFFC000"/>
      <name val="Georgia"/>
      <family val="1"/>
    </font>
    <font>
      <b/>
      <sz val="10"/>
      <color rgb="FF760000"/>
      <name val="Georgia"/>
      <family val="1"/>
    </font>
    <font>
      <b/>
      <sz val="10"/>
      <color theme="2" tint="-0.249977111117893"/>
      <name val="Arial Unicode MS"/>
      <family val="2"/>
    </font>
    <font>
      <b/>
      <sz val="9"/>
      <color theme="5" tint="-0.499984740745262"/>
      <name val="Felix Titling"/>
      <family val="5"/>
    </font>
    <font>
      <b/>
      <sz val="8"/>
      <color theme="5" tint="-0.499984740745262"/>
      <name val="Felix Titling"/>
      <family val="5"/>
    </font>
    <font>
      <b/>
      <sz val="13"/>
      <name val="Arial Unicode MS"/>
      <family val="2"/>
    </font>
    <font>
      <b/>
      <sz val="13"/>
      <color theme="1"/>
      <name val="Arial Unicode MS"/>
      <family val="2"/>
    </font>
    <font>
      <sz val="11"/>
      <color theme="1" tint="0.249977111117893"/>
      <name val="Arial"/>
      <family val="2"/>
    </font>
    <font>
      <sz val="10"/>
      <color rgb="FF441D61"/>
      <name val="Arial"/>
      <family val="2"/>
    </font>
    <font>
      <sz val="10"/>
      <color theme="8" tint="-0.499984740745262"/>
      <name val="Arial"/>
      <family val="2"/>
    </font>
    <font>
      <b/>
      <sz val="10"/>
      <color rgb="FF58267E"/>
      <name val="Miriam Fixed"/>
      <family val="3"/>
      <charset val="177"/>
    </font>
    <font>
      <sz val="9"/>
      <color rgb="FF00153E"/>
      <name val="Miriam Fixed"/>
      <family val="3"/>
      <charset val="177"/>
    </font>
  </fonts>
  <fills count="63">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00206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7A4608"/>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DBC0"/>
        <bgColor indexed="64"/>
      </patternFill>
    </fill>
    <fill>
      <patternFill patternType="solid">
        <fgColor rgb="FFFBC69B"/>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rgb="FF00003E"/>
        <bgColor indexed="64"/>
      </patternFill>
    </fill>
    <fill>
      <patternFill patternType="solid">
        <fgColor rgb="FF6D3F07"/>
        <bgColor indexed="64"/>
      </patternFill>
    </fill>
    <fill>
      <patternFill patternType="solid">
        <fgColor rgb="FF623806"/>
        <bgColor indexed="64"/>
      </patternFill>
    </fill>
    <fill>
      <patternFill patternType="solid">
        <fgColor theme="9" tint="0.59999389629810485"/>
        <bgColor indexed="64"/>
      </patternFill>
    </fill>
    <fill>
      <patternFill patternType="gray125">
        <bgColor theme="0" tint="-0.34998626667073579"/>
      </patternFill>
    </fill>
    <fill>
      <patternFill patternType="gray125">
        <bgColor theme="0" tint="-0.249977111117893"/>
      </patternFill>
    </fill>
    <fill>
      <patternFill patternType="gray0625">
        <bgColor rgb="FF623806"/>
      </patternFill>
    </fill>
    <fill>
      <patternFill patternType="solid">
        <fgColor theme="8" tint="0.59999389629810485"/>
        <bgColor indexed="64"/>
      </patternFill>
    </fill>
    <fill>
      <patternFill patternType="solid">
        <fgColor rgb="FFADBAC7"/>
        <bgColor indexed="64"/>
      </patternFill>
    </fill>
    <fill>
      <patternFill patternType="solid">
        <fgColor rgb="FFF7E8B7"/>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6BA72"/>
        <bgColor indexed="64"/>
      </patternFill>
    </fill>
    <fill>
      <gradientFill degree="90">
        <stop position="0">
          <color theme="0"/>
        </stop>
        <stop position="1">
          <color theme="4"/>
        </stop>
      </gradientFill>
    </fill>
    <fill>
      <gradientFill>
        <stop position="0">
          <color rgb="FFC8A5E3"/>
        </stop>
        <stop position="1">
          <color rgb="FF5F2987"/>
        </stop>
      </gradientFill>
    </fill>
    <fill>
      <gradientFill degree="90">
        <stop position="0">
          <color rgb="FF567EAE"/>
        </stop>
        <stop position="1">
          <color rgb="FF3C597C"/>
        </stop>
      </gradientFill>
    </fill>
    <fill>
      <gradientFill degree="90">
        <stop position="0">
          <color rgb="FF496D99"/>
        </stop>
        <stop position="1">
          <color rgb="FF2E4560"/>
        </stop>
      </gradientFill>
    </fill>
    <fill>
      <gradientFill degree="90">
        <stop position="0">
          <color rgb="FF3802FE"/>
        </stop>
        <stop position="1">
          <color rgb="FF002060"/>
        </stop>
      </gradientFill>
    </fill>
    <fill>
      <gradientFill degree="90">
        <stop position="0">
          <color rgb="FFD5E3FF"/>
        </stop>
        <stop position="1">
          <color rgb="FF6F6FFD"/>
        </stop>
      </gradientFill>
    </fill>
    <fill>
      <patternFill patternType="solid">
        <fgColor theme="0" tint="-4.9989318521683403E-2"/>
        <bgColor auto="1"/>
      </patternFill>
    </fill>
    <fill>
      <gradientFill degree="90">
        <stop position="0">
          <color rgb="FFE6D5F3"/>
        </stop>
        <stop position="1">
          <color rgb="FFBC8FDD"/>
        </stop>
      </gradientFill>
    </fill>
    <fill>
      <gradientFill degree="90">
        <stop position="0">
          <color theme="4" tint="0.40000610370189521"/>
        </stop>
        <stop position="1">
          <color rgb="FFBC8FDD"/>
        </stop>
      </gradientFill>
    </fill>
    <fill>
      <patternFill patternType="solid">
        <fgColor rgb="FFE4BECC"/>
        <bgColor indexed="64"/>
      </patternFill>
    </fill>
    <fill>
      <patternFill patternType="solid">
        <fgColor rgb="FFF4AE5A"/>
        <bgColor indexed="64"/>
      </patternFill>
    </fill>
    <fill>
      <patternFill patternType="solid">
        <fgColor rgb="FFB8C9DE"/>
        <bgColor indexed="64"/>
      </patternFill>
    </fill>
    <fill>
      <patternFill patternType="solid">
        <fgColor rgb="FFFBEB21"/>
        <bgColor indexed="64"/>
      </patternFill>
    </fill>
    <fill>
      <patternFill patternType="solid">
        <fgColor rgb="FFFDF587"/>
        <bgColor indexed="64"/>
      </patternFill>
    </fill>
    <fill>
      <patternFill patternType="solid">
        <fgColor theme="2"/>
        <bgColor indexed="64"/>
      </patternFill>
    </fill>
    <fill>
      <patternFill patternType="solid">
        <fgColor theme="3" tint="0.79998168889431442"/>
        <bgColor indexed="64"/>
      </patternFill>
    </fill>
    <fill>
      <gradientFill>
        <stop position="0">
          <color theme="0"/>
        </stop>
        <stop position="1">
          <color theme="8" tint="0.59999389629810485"/>
        </stop>
      </gradientFill>
    </fill>
    <fill>
      <patternFill patternType="solid">
        <fgColor rgb="FFFCE1C0"/>
        <bgColor indexed="64"/>
      </patternFill>
    </fill>
    <fill>
      <patternFill patternType="solid">
        <fgColor rgb="FFCFCFCF"/>
        <bgColor indexed="64"/>
      </patternFill>
    </fill>
    <fill>
      <patternFill patternType="solid">
        <fgColor theme="0" tint="-0.14999847407452621"/>
        <bgColor theme="7" tint="-0.499984740745262"/>
      </patternFill>
    </fill>
    <fill>
      <patternFill patternType="solid">
        <fgColor theme="0" tint="-0.14999847407452621"/>
        <bgColor auto="1"/>
      </patternFill>
    </fill>
    <fill>
      <patternFill patternType="solid">
        <fgColor theme="6" tint="0.59999389629810485"/>
        <bgColor indexed="64"/>
      </patternFill>
    </fill>
    <fill>
      <patternFill patternType="solid">
        <fgColor rgb="FFF1D983"/>
        <bgColor indexed="64"/>
      </patternFill>
    </fill>
  </fills>
  <borders count="465">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theme="3" tint="0.39994506668294322"/>
      </diagonal>
    </border>
    <border diagonalUp="1">
      <left style="thin">
        <color indexed="64"/>
      </left>
      <right style="thin">
        <color indexed="64"/>
      </right>
      <top style="thin">
        <color indexed="64"/>
      </top>
      <bottom style="medium">
        <color indexed="64"/>
      </bottom>
      <diagonal style="thin">
        <color theme="3" tint="0.39994506668294322"/>
      </diagonal>
    </border>
    <border>
      <left/>
      <right style="thin">
        <color indexed="64"/>
      </right>
      <top/>
      <bottom style="thin">
        <color indexed="64"/>
      </bottom>
      <diagonal/>
    </border>
    <border>
      <left style="thin">
        <color indexed="64"/>
      </left>
      <right style="thin">
        <color indexed="64"/>
      </right>
      <top/>
      <bottom/>
      <diagonal/>
    </border>
    <border>
      <left style="thin">
        <color rgb="FF7030A0"/>
      </left>
      <right/>
      <top style="thin">
        <color indexed="64"/>
      </top>
      <bottom style="medium">
        <color indexed="64"/>
      </bottom>
      <diagonal/>
    </border>
    <border>
      <left style="thin">
        <color rgb="FF7030A0"/>
      </left>
      <right/>
      <top style="thin">
        <color indexed="64"/>
      </top>
      <bottom style="thin">
        <color indexed="64"/>
      </bottom>
      <diagonal/>
    </border>
    <border diagonalUp="1">
      <left style="thin">
        <color indexed="64"/>
      </left>
      <right style="thin">
        <color indexed="64"/>
      </right>
      <top/>
      <bottom style="thin">
        <color indexed="64"/>
      </bottom>
      <diagonal style="thin">
        <color theme="1" tint="0.34998626667073579"/>
      </diagonal>
    </border>
    <border>
      <left/>
      <right style="thin">
        <color indexed="64"/>
      </right>
      <top/>
      <bottom style="medium">
        <color theme="1" tint="0.34998626667073579"/>
      </bottom>
      <diagonal/>
    </border>
    <border diagonalUp="1">
      <left style="thin">
        <color indexed="64"/>
      </left>
      <right/>
      <top style="thin">
        <color indexed="64"/>
      </top>
      <bottom style="thin">
        <color indexed="64"/>
      </bottom>
      <diagonal style="thin">
        <color theme="3" tint="0.39994506668294322"/>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theme="0" tint="-0.499984740745262"/>
      </bottom>
      <diagonal/>
    </border>
    <border diagonalUp="1">
      <left style="thin">
        <color indexed="64"/>
      </left>
      <right style="thin">
        <color indexed="64"/>
      </right>
      <top style="thin">
        <color indexed="64"/>
      </top>
      <bottom style="medium">
        <color theme="0" tint="-0.499984740745262"/>
      </bottom>
      <diagonal style="thin">
        <color theme="3" tint="0.39994506668294322"/>
      </diagonal>
    </border>
    <border>
      <left style="thin">
        <color indexed="64"/>
      </left>
      <right/>
      <top style="thin">
        <color indexed="64"/>
      </top>
      <bottom style="medium">
        <color theme="0" tint="-0.499984740745262"/>
      </bottom>
      <diagonal/>
    </border>
    <border>
      <left style="thin">
        <color indexed="64"/>
      </left>
      <right style="thin">
        <color indexed="64"/>
      </right>
      <top style="thin">
        <color theme="5" tint="-0.499984740745262"/>
      </top>
      <bottom style="thin">
        <color indexed="64"/>
      </bottom>
      <diagonal/>
    </border>
    <border>
      <left style="thin">
        <color indexed="64"/>
      </left>
      <right/>
      <top style="thin">
        <color theme="5" tint="-0.499984740745262"/>
      </top>
      <bottom style="thin">
        <color indexed="64"/>
      </bottom>
      <diagonal/>
    </border>
    <border>
      <left style="thin">
        <color rgb="FF7030A0"/>
      </left>
      <right/>
      <top style="thin">
        <color theme="5" tint="-0.499984740745262"/>
      </top>
      <bottom style="thin">
        <color indexed="64"/>
      </bottom>
      <diagonal/>
    </border>
    <border>
      <left/>
      <right/>
      <top style="thick">
        <color rgb="FF7030A0"/>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top style="thin">
        <color indexed="64"/>
      </top>
      <bottom style="thin">
        <color indexed="64"/>
      </bottom>
      <diagonal/>
    </border>
    <border>
      <left style="thin">
        <color theme="5"/>
      </left>
      <right/>
      <top style="thin">
        <color indexed="64"/>
      </top>
      <bottom style="medium">
        <color indexed="64"/>
      </bottom>
      <diagonal/>
    </border>
    <border>
      <left style="thin">
        <color theme="5"/>
      </left>
      <right/>
      <top style="thin">
        <color theme="5" tint="-0.499984740745262"/>
      </top>
      <bottom style="thin">
        <color indexed="64"/>
      </bottom>
      <diagonal/>
    </border>
    <border>
      <left style="thin">
        <color theme="5"/>
      </left>
      <right/>
      <top/>
      <bottom/>
      <diagonal/>
    </border>
    <border>
      <left style="thin">
        <color theme="5" tint="-0.24994659260841701"/>
      </left>
      <right style="thin">
        <color theme="5" tint="-0.24994659260841701"/>
      </right>
      <top style="thin">
        <color indexed="64"/>
      </top>
      <bottom style="thin">
        <color indexed="64"/>
      </bottom>
      <diagonal/>
    </border>
    <border>
      <left style="thin">
        <color theme="7" tint="-0.499984740745262"/>
      </left>
      <right style="thin">
        <color indexed="64"/>
      </right>
      <top style="thin">
        <color indexed="64"/>
      </top>
      <bottom style="thin">
        <color indexed="64"/>
      </bottom>
      <diagonal/>
    </border>
    <border>
      <left style="thin">
        <color theme="7" tint="-0.499984740745262"/>
      </left>
      <right style="thin">
        <color indexed="64"/>
      </right>
      <top style="thin">
        <color indexed="64"/>
      </top>
      <bottom style="medium">
        <color indexed="64"/>
      </bottom>
      <diagonal/>
    </border>
    <border>
      <left style="thin">
        <color theme="7" tint="-0.499984740745262"/>
      </left>
      <right/>
      <top/>
      <bottom style="thin">
        <color indexed="64"/>
      </bottom>
      <diagonal/>
    </border>
    <border>
      <left style="thin">
        <color theme="7" tint="-0.499984740745262"/>
      </left>
      <right style="thin">
        <color indexed="64"/>
      </right>
      <top/>
      <bottom style="thin">
        <color indexed="64"/>
      </bottom>
      <diagonal/>
    </border>
    <border>
      <left style="thin">
        <color theme="7" tint="-0.499984740745262"/>
      </left>
      <right style="thin">
        <color indexed="64"/>
      </right>
      <top style="thin">
        <color theme="5" tint="-0.499984740745262"/>
      </top>
      <bottom style="thin">
        <color indexed="64"/>
      </bottom>
      <diagonal/>
    </border>
    <border>
      <left style="thin">
        <color theme="7" tint="-0.499984740745262"/>
      </left>
      <right style="thin">
        <color indexed="64"/>
      </right>
      <top/>
      <bottom style="medium">
        <color indexed="64"/>
      </bottom>
      <diagonal/>
    </border>
    <border diagonalUp="1">
      <left style="thin">
        <color theme="7" tint="-0.499984740745262"/>
      </left>
      <right style="thin">
        <color indexed="64"/>
      </right>
      <top style="thin">
        <color indexed="64"/>
      </top>
      <bottom style="thin">
        <color indexed="64"/>
      </bottom>
      <diagonal style="thin">
        <color theme="3" tint="0.39994506668294322"/>
      </diagonal>
    </border>
    <border diagonalUp="1">
      <left style="thin">
        <color theme="7" tint="-0.499984740745262"/>
      </left>
      <right style="thin">
        <color indexed="64"/>
      </right>
      <top style="thin">
        <color indexed="64"/>
      </top>
      <bottom style="medium">
        <color indexed="64"/>
      </bottom>
      <diagonal style="thin">
        <color theme="3" tint="0.39994506668294322"/>
      </diagonal>
    </border>
    <border>
      <left style="thin">
        <color theme="7" tint="-0.499984740745262"/>
      </left>
      <right style="thin">
        <color indexed="64"/>
      </right>
      <top style="thin">
        <color indexed="64"/>
      </top>
      <bottom style="medium">
        <color theme="0" tint="-0.499984740745262"/>
      </bottom>
      <diagonal/>
    </border>
    <border>
      <left/>
      <right style="thin">
        <color theme="7" tint="-0.499984740745262"/>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theme="5" tint="-0.499984740745262"/>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theme="3" tint="-0.24994659260841701"/>
      </bottom>
      <diagonal/>
    </border>
    <border>
      <left style="medium">
        <color indexed="64"/>
      </left>
      <right/>
      <top style="medium">
        <color indexed="64"/>
      </top>
      <bottom style="thin">
        <color theme="3"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theme="3" tint="-0.24994659260841701"/>
      </top>
      <bottom style="thin">
        <color theme="3" tint="-0.24994659260841701"/>
      </bottom>
      <diagonal/>
    </border>
    <border>
      <left style="medium">
        <color indexed="64"/>
      </left>
      <right/>
      <top style="thin">
        <color theme="3" tint="-0.24994659260841701"/>
      </top>
      <bottom style="thin">
        <color theme="3" tint="-0.24994659260841701"/>
      </bottom>
      <diagonal/>
    </border>
    <border>
      <left style="medium">
        <color indexed="64"/>
      </left>
      <right style="medium">
        <color indexed="64"/>
      </right>
      <top style="thin">
        <color indexed="64"/>
      </top>
      <bottom style="thin">
        <color theme="3" tint="-0.24994659260841701"/>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theme="3" tint="-0.24994659260841701"/>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theme="3" tint="-0.24994659260841701"/>
      </bottom>
      <diagonal/>
    </border>
    <border>
      <left style="thin">
        <color indexed="64"/>
      </left>
      <right style="thin">
        <color indexed="64"/>
      </right>
      <top style="medium">
        <color indexed="64"/>
      </top>
      <bottom style="thin">
        <color theme="3" tint="-0.24994659260841701"/>
      </bottom>
      <diagonal/>
    </border>
    <border>
      <left style="thin">
        <color indexed="64"/>
      </left>
      <right/>
      <top style="medium">
        <color indexed="64"/>
      </top>
      <bottom style="thin">
        <color theme="3" tint="-0.24994659260841701"/>
      </bottom>
      <diagonal/>
    </border>
    <border>
      <left/>
      <right style="thin">
        <color indexed="64"/>
      </right>
      <top style="thin">
        <color theme="3" tint="-0.24994659260841701"/>
      </top>
      <bottom style="thin">
        <color theme="3" tint="-0.24994659260841701"/>
      </bottom>
      <diagonal/>
    </border>
    <border>
      <left style="thin">
        <color indexed="64"/>
      </left>
      <right style="thin">
        <color indexed="64"/>
      </right>
      <top style="thin">
        <color theme="3" tint="-0.24994659260841701"/>
      </top>
      <bottom style="thin">
        <color theme="3" tint="-0.24994659260841701"/>
      </bottom>
      <diagonal/>
    </border>
    <border>
      <left style="thin">
        <color indexed="64"/>
      </left>
      <right/>
      <top style="thin">
        <color theme="3" tint="-0.24994659260841701"/>
      </top>
      <bottom style="thin">
        <color theme="3" tint="-0.24994659260841701"/>
      </bottom>
      <diagonal/>
    </border>
    <border>
      <left style="medium">
        <color indexed="64"/>
      </left>
      <right style="medium">
        <color indexed="64"/>
      </right>
      <top/>
      <bottom style="thin">
        <color theme="3" tint="-0.24994659260841701"/>
      </bottom>
      <diagonal/>
    </border>
    <border>
      <left style="medium">
        <color indexed="64"/>
      </left>
      <right/>
      <top/>
      <bottom style="thin">
        <color theme="3" tint="-0.24994659260841701"/>
      </bottom>
      <diagonal/>
    </border>
    <border>
      <left/>
      <right style="thin">
        <color indexed="64"/>
      </right>
      <top/>
      <bottom style="thin">
        <color theme="3" tint="-0.24994659260841701"/>
      </bottom>
      <diagonal/>
    </border>
    <border>
      <left style="thin">
        <color indexed="64"/>
      </left>
      <right style="thin">
        <color indexed="64"/>
      </right>
      <top/>
      <bottom style="thin">
        <color theme="3" tint="-0.24994659260841701"/>
      </bottom>
      <diagonal/>
    </border>
    <border>
      <left style="thin">
        <color indexed="64"/>
      </left>
      <right/>
      <top/>
      <bottom style="thin">
        <color theme="3" tint="-0.24994659260841701"/>
      </bottom>
      <diagonal/>
    </border>
    <border>
      <left style="medium">
        <color indexed="64"/>
      </left>
      <right style="medium">
        <color indexed="64"/>
      </right>
      <top style="thin">
        <color theme="3" tint="-0.24994659260841701"/>
      </top>
      <bottom style="thin">
        <color indexed="64"/>
      </bottom>
      <diagonal/>
    </border>
    <border>
      <left style="medium">
        <color indexed="64"/>
      </left>
      <right/>
      <top style="thin">
        <color theme="3" tint="-0.24994659260841701"/>
      </top>
      <bottom style="thin">
        <color indexed="64"/>
      </bottom>
      <diagonal/>
    </border>
    <border>
      <left/>
      <right style="thin">
        <color indexed="64"/>
      </right>
      <top style="thin">
        <color theme="3" tint="-0.24994659260841701"/>
      </top>
      <bottom style="thin">
        <color indexed="64"/>
      </bottom>
      <diagonal/>
    </border>
    <border>
      <left style="thin">
        <color indexed="64"/>
      </left>
      <right style="thin">
        <color indexed="64"/>
      </right>
      <top style="thin">
        <color theme="3" tint="-0.24994659260841701"/>
      </top>
      <bottom style="thin">
        <color indexed="64"/>
      </bottom>
      <diagonal/>
    </border>
    <border>
      <left style="thin">
        <color indexed="64"/>
      </left>
      <right/>
      <top style="thin">
        <color theme="3" tint="-0.24994659260841701"/>
      </top>
      <bottom style="thin">
        <color indexed="64"/>
      </bottom>
      <diagonal/>
    </border>
    <border>
      <left/>
      <right/>
      <top style="medium">
        <color indexed="64"/>
      </top>
      <bottom style="medium">
        <color indexed="64"/>
      </bottom>
      <diagonal/>
    </border>
    <border>
      <left/>
      <right style="dotted">
        <color theme="1" tint="0.14996795556505021"/>
      </right>
      <top/>
      <bottom/>
      <diagonal/>
    </border>
    <border>
      <left style="dotted">
        <color theme="1" tint="0.14996795556505021"/>
      </left>
      <right style="dotted">
        <color theme="1" tint="0.14996795556505021"/>
      </right>
      <top/>
      <bottom/>
      <diagonal/>
    </border>
    <border>
      <left/>
      <right/>
      <top/>
      <bottom style="medium">
        <color rgb="FF002060"/>
      </bottom>
      <diagonal/>
    </border>
    <border>
      <left/>
      <right/>
      <top style="thin">
        <color theme="5" tint="-0.24994659260841701"/>
      </top>
      <bottom/>
      <diagonal/>
    </border>
    <border>
      <left/>
      <right style="thin">
        <color theme="5" tint="-0.24994659260841701"/>
      </right>
      <top/>
      <bottom/>
      <diagonal/>
    </border>
    <border>
      <left/>
      <right/>
      <top/>
      <bottom style="thin">
        <color theme="5" tint="-0.24994659260841701"/>
      </bottom>
      <diagonal/>
    </border>
    <border>
      <left/>
      <right style="thin">
        <color theme="5" tint="-0.24994659260841701"/>
      </right>
      <top/>
      <bottom style="thin">
        <color theme="5" tint="-0.24994659260841701"/>
      </bottom>
      <diagonal/>
    </border>
    <border>
      <left style="dotted">
        <color theme="1" tint="0.14996795556505021"/>
      </left>
      <right style="thin">
        <color theme="0" tint="-0.14996795556505021"/>
      </right>
      <top/>
      <bottom/>
      <diagonal/>
    </border>
    <border>
      <left style="thin">
        <color theme="0" tint="-0.14996795556505021"/>
      </left>
      <right style="dotted">
        <color theme="1" tint="0.14996795556505021"/>
      </right>
      <top/>
      <bottom/>
      <diagonal/>
    </border>
    <border>
      <left style="dotted">
        <color theme="1" tint="0.14996795556505021"/>
      </left>
      <right style="thin">
        <color theme="0" tint="-0.14993743705557422"/>
      </right>
      <top/>
      <bottom/>
      <diagonal/>
    </border>
    <border>
      <left style="thin">
        <color theme="0" tint="-0.14993743705557422"/>
      </left>
      <right style="dotted">
        <color theme="1" tint="0.14996795556505021"/>
      </right>
      <top/>
      <bottom/>
      <diagonal/>
    </border>
    <border>
      <left style="dotted">
        <color theme="1" tint="0.14996795556505021"/>
      </left>
      <right style="thin">
        <color theme="0" tint="-0.14990691854609822"/>
      </right>
      <top/>
      <bottom/>
      <diagonal/>
    </border>
    <border>
      <left style="thin">
        <color theme="0" tint="-0.14990691854609822"/>
      </left>
      <right style="dotted">
        <color theme="1" tint="0.14996795556505021"/>
      </right>
      <top/>
      <bottom/>
      <diagonal/>
    </border>
    <border>
      <left style="dotted">
        <color theme="1" tint="0.14996795556505021"/>
      </left>
      <right style="thin">
        <color theme="0" tint="-0.1498764000366222"/>
      </right>
      <top/>
      <bottom/>
      <diagonal/>
    </border>
    <border>
      <left style="thin">
        <color theme="0" tint="-0.1498764000366222"/>
      </left>
      <right style="dotted">
        <color theme="1" tint="0.14996795556505021"/>
      </right>
      <top/>
      <bottom/>
      <diagonal/>
    </border>
    <border>
      <left style="dotted">
        <color theme="1" tint="0.14996795556505021"/>
      </left>
      <right style="thin">
        <color theme="0" tint="-0.1498458815271462"/>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thin">
        <color theme="0" tint="-0.14996795556505021"/>
      </left>
      <right style="thin">
        <color theme="0" tint="-0.14996795556505021"/>
      </right>
      <top/>
      <bottom/>
      <diagonal/>
    </border>
    <border>
      <left style="medium">
        <color rgb="FF7030A0"/>
      </left>
      <right style="thin">
        <color rgb="FF7030A0"/>
      </right>
      <top style="thin">
        <color indexed="64"/>
      </top>
      <bottom style="thin">
        <color indexed="64"/>
      </bottom>
      <diagonal/>
    </border>
    <border>
      <left style="medium">
        <color rgb="FF7030A0"/>
      </left>
      <right style="thin">
        <color rgb="FF7030A0"/>
      </right>
      <top style="thin">
        <color theme="5" tint="-0.499984740745262"/>
      </top>
      <bottom style="thin">
        <color indexed="64"/>
      </bottom>
      <diagonal/>
    </border>
    <border>
      <left style="medium">
        <color rgb="FF7030A0"/>
      </left>
      <right/>
      <top style="thick">
        <color rgb="FF7030A0"/>
      </top>
      <bottom/>
      <diagonal/>
    </border>
    <border>
      <left style="medium">
        <color rgb="FF7030A0"/>
      </left>
      <right/>
      <top/>
      <bottom style="thin">
        <color indexed="64"/>
      </bottom>
      <diagonal/>
    </border>
    <border>
      <left style="medium">
        <color rgb="FF7030A0"/>
      </left>
      <right style="thin">
        <color rgb="FF7030A0"/>
      </right>
      <top style="thin">
        <color indexed="64"/>
      </top>
      <bottom style="medium">
        <color indexed="64"/>
      </bottom>
      <diagonal/>
    </border>
    <border>
      <left style="thin">
        <color theme="5" tint="-0.24994659260841701"/>
      </left>
      <right/>
      <top style="thin">
        <color theme="5" tint="-0.24994659260841701"/>
      </top>
      <bottom/>
      <diagonal/>
    </border>
    <border>
      <left/>
      <right style="thin">
        <color theme="5" tint="-0.24994659260841701"/>
      </right>
      <top style="thin">
        <color theme="5" tint="-0.24994659260841701"/>
      </top>
      <bottom/>
      <diagonal/>
    </border>
    <border>
      <left style="thin">
        <color theme="5" tint="-0.24994659260841701"/>
      </left>
      <right/>
      <top/>
      <bottom/>
      <diagonal/>
    </border>
    <border>
      <left style="thin">
        <color theme="5" tint="-0.24994659260841701"/>
      </left>
      <right/>
      <top/>
      <bottom style="thin">
        <color theme="5" tint="-0.24994659260841701"/>
      </bottom>
      <diagonal/>
    </border>
    <border>
      <left style="thin">
        <color indexed="64"/>
      </left>
      <right style="medium">
        <color rgb="FF7030A0"/>
      </right>
      <top/>
      <bottom style="medium">
        <color theme="1" tint="0.34998626667073579"/>
      </bottom>
      <diagonal/>
    </border>
    <border>
      <left style="thin">
        <color indexed="64"/>
      </left>
      <right style="medium">
        <color rgb="FF7030A0"/>
      </right>
      <top/>
      <bottom/>
      <diagonal/>
    </border>
    <border>
      <left style="medium">
        <color rgb="FF7030A0"/>
      </left>
      <right/>
      <top/>
      <bottom/>
      <diagonal/>
    </border>
    <border>
      <left/>
      <right style="medium">
        <color rgb="FF7030A0"/>
      </right>
      <top/>
      <bottom style="thin">
        <color indexed="64"/>
      </bottom>
      <diagonal/>
    </border>
    <border>
      <left/>
      <right/>
      <top style="thick">
        <color rgb="FF860000"/>
      </top>
      <bottom/>
      <diagonal/>
    </border>
    <border>
      <left/>
      <right/>
      <top/>
      <bottom style="thick">
        <color rgb="FF860000"/>
      </bottom>
      <diagonal/>
    </border>
    <border>
      <left style="medium">
        <color theme="1" tint="0.34998626667073579"/>
      </left>
      <right style="medium">
        <color indexed="64"/>
      </right>
      <top style="medium">
        <color theme="1" tint="0.34998626667073579"/>
      </top>
      <bottom style="medium">
        <color theme="1" tint="0.34998626667073579"/>
      </bottom>
      <diagonal/>
    </border>
    <border>
      <left style="medium">
        <color theme="1" tint="0.34998626667073579"/>
      </left>
      <right style="medium">
        <color indexed="64"/>
      </right>
      <top/>
      <bottom style="thin">
        <color indexed="64"/>
      </bottom>
      <diagonal/>
    </border>
    <border>
      <left style="medium">
        <color indexed="64"/>
      </left>
      <right style="medium">
        <color indexed="64"/>
      </right>
      <top style="thin">
        <color theme="6" tint="0.59996337778862885"/>
      </top>
      <bottom style="thin">
        <color theme="6" tint="0.59996337778862885"/>
      </bottom>
      <diagonal/>
    </border>
    <border>
      <left style="medium">
        <color indexed="64"/>
      </left>
      <right style="medium">
        <color indexed="64"/>
      </right>
      <top style="thin">
        <color theme="6" tint="0.59996337778862885"/>
      </top>
      <bottom style="medium">
        <color theme="6" tint="0.59996337778862885"/>
      </bottom>
      <diagonal/>
    </border>
    <border>
      <left style="medium">
        <color indexed="64"/>
      </left>
      <right style="medium">
        <color indexed="64"/>
      </right>
      <top/>
      <bottom style="thin">
        <color theme="6" tint="0.5999633777886288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rgb="FF860000"/>
      </top>
      <bottom style="double">
        <color rgb="FF860000"/>
      </bottom>
      <diagonal/>
    </border>
    <border>
      <left style="thin">
        <color indexed="64"/>
      </left>
      <right/>
      <top style="double">
        <color rgb="FF860000"/>
      </top>
      <bottom style="double">
        <color rgb="FF860000"/>
      </bottom>
      <diagonal/>
    </border>
    <border>
      <left style="thin">
        <color indexed="64"/>
      </left>
      <right style="thin">
        <color indexed="64"/>
      </right>
      <top style="medium">
        <color theme="0" tint="-0.499984740745262"/>
      </top>
      <bottom style="thin">
        <color indexed="64"/>
      </bottom>
      <diagonal/>
    </border>
    <border>
      <left style="thin">
        <color theme="0" tint="-0.1498458815271462"/>
      </left>
      <right style="medium">
        <color theme="1"/>
      </right>
      <top/>
      <bottom/>
      <diagonal/>
    </border>
    <border>
      <left/>
      <right/>
      <top style="thin">
        <color theme="2" tint="-9.9948118533890809E-2"/>
      </top>
      <bottom style="medium">
        <color rgb="FF002060"/>
      </bottom>
      <diagonal/>
    </border>
    <border>
      <left/>
      <right style="thin">
        <color theme="1" tint="0.24994659260841701"/>
      </right>
      <top style="thin">
        <color theme="2" tint="-9.9948118533890809E-2"/>
      </top>
      <bottom style="medium">
        <color rgb="FF002060"/>
      </bottom>
      <diagonal/>
    </border>
    <border>
      <left style="thin">
        <color theme="1" tint="0.24994659260841701"/>
      </left>
      <right style="thin">
        <color theme="1" tint="0.24994659260841701"/>
      </right>
      <top/>
      <bottom style="medium">
        <color rgb="FF002060"/>
      </bottom>
      <diagonal/>
    </border>
    <border>
      <left style="thin">
        <color theme="2" tint="-0.89992980742820516"/>
      </left>
      <right style="thin">
        <color theme="2" tint="-0.89992980742820516"/>
      </right>
      <top style="medium">
        <color rgb="FF002060"/>
      </top>
      <bottom style="thin">
        <color indexed="64"/>
      </bottom>
      <diagonal/>
    </border>
    <border>
      <left style="thin">
        <color theme="2" tint="-0.89992980742820516"/>
      </left>
      <right style="thin">
        <color theme="2" tint="-0.89983825189977718"/>
      </right>
      <top style="medium">
        <color rgb="FF002060"/>
      </top>
      <bottom style="thin">
        <color indexed="64"/>
      </bottom>
      <diagonal/>
    </border>
    <border>
      <left style="thin">
        <color theme="2" tint="-0.89983825189977718"/>
      </left>
      <right style="medium">
        <color rgb="FF002060"/>
      </right>
      <top style="medium">
        <color rgb="FF002060"/>
      </top>
      <bottom style="thin">
        <color theme="2" tint="-9.9948118533890809E-2"/>
      </bottom>
      <diagonal/>
    </border>
    <border>
      <left style="thin">
        <color theme="1" tint="0.24994659260841701"/>
      </left>
      <right style="medium">
        <color rgb="FF002060"/>
      </right>
      <top style="thin">
        <color theme="2" tint="-9.9948118533890809E-2"/>
      </top>
      <bottom style="medium">
        <color rgb="FF002060"/>
      </bottom>
      <diagonal/>
    </border>
    <border>
      <left/>
      <right style="medium">
        <color theme="1" tint="0.499984740745262"/>
      </right>
      <top/>
      <bottom/>
      <diagonal/>
    </border>
    <border>
      <left/>
      <right style="medium">
        <color theme="1" tint="0.499984740745262"/>
      </right>
      <top/>
      <bottom style="thin">
        <color theme="5" tint="-0.24994659260841701"/>
      </bottom>
      <diagonal/>
    </border>
    <border>
      <left style="medium">
        <color rgb="FF002060"/>
      </left>
      <right/>
      <top/>
      <bottom style="medium">
        <color rgb="FF002060"/>
      </bottom>
      <diagonal/>
    </border>
    <border>
      <left style="medium">
        <color indexed="64"/>
      </left>
      <right style="medium">
        <color indexed="64"/>
      </right>
      <top style="thin">
        <color theme="3" tint="-0.24994659260841701"/>
      </top>
      <bottom/>
      <diagonal/>
    </border>
    <border>
      <left style="medium">
        <color indexed="64"/>
      </left>
      <right/>
      <top style="thin">
        <color theme="3" tint="-0.24994659260841701"/>
      </top>
      <bottom/>
      <diagonal/>
    </border>
    <border>
      <left/>
      <right style="thin">
        <color indexed="64"/>
      </right>
      <top style="thin">
        <color theme="3" tint="-0.24994659260841701"/>
      </top>
      <bottom/>
      <diagonal/>
    </border>
    <border>
      <left style="thin">
        <color indexed="64"/>
      </left>
      <right style="thin">
        <color indexed="64"/>
      </right>
      <top style="thin">
        <color theme="3" tint="-0.24994659260841701"/>
      </top>
      <bottom/>
      <diagonal/>
    </border>
    <border>
      <left style="thin">
        <color indexed="64"/>
      </left>
      <right/>
      <top style="thin">
        <color theme="3" tint="-0.24994659260841701"/>
      </top>
      <bottom/>
      <diagonal/>
    </border>
    <border>
      <left style="medium">
        <color indexed="64"/>
      </left>
      <right style="medium">
        <color indexed="64"/>
      </right>
      <top style="thin">
        <color theme="6" tint="0.59996337778862885"/>
      </top>
      <bottom/>
      <diagonal/>
    </border>
    <border>
      <left style="medium">
        <color indexed="64"/>
      </left>
      <right style="thin">
        <color indexed="64"/>
      </right>
      <top style="thin">
        <color indexed="64"/>
      </top>
      <bottom style="thin">
        <color indexed="64"/>
      </bottom>
      <diagonal/>
    </border>
    <border>
      <left style="thin">
        <color theme="9" tint="-0.499984740745262"/>
      </left>
      <right/>
      <top/>
      <bottom/>
      <diagonal/>
    </border>
    <border>
      <left/>
      <right style="thin">
        <color theme="9" tint="-0.499984740745262"/>
      </right>
      <top/>
      <bottom/>
      <diagonal/>
    </border>
    <border>
      <left/>
      <right style="thin">
        <color theme="9" tint="-0.499984740745262"/>
      </right>
      <top style="thin">
        <color indexed="64"/>
      </top>
      <bottom/>
      <diagonal/>
    </border>
    <border>
      <left/>
      <right style="thin">
        <color theme="9" tint="-0.499984740745262"/>
      </right>
      <top style="thin">
        <color indexed="64"/>
      </top>
      <bottom style="thin">
        <color indexed="64"/>
      </bottom>
      <diagonal/>
    </border>
    <border>
      <left style="medium">
        <color theme="1" tint="0.24994659260841701"/>
      </left>
      <right/>
      <top/>
      <bottom/>
      <diagonal/>
    </border>
    <border>
      <left style="medium">
        <color theme="1" tint="0.24994659260841701"/>
      </left>
      <right/>
      <top/>
      <bottom style="thin">
        <color indexed="64"/>
      </bottom>
      <diagonal/>
    </border>
    <border>
      <left/>
      <right style="medium">
        <color theme="1" tint="0.24994659260841701"/>
      </right>
      <top/>
      <bottom/>
      <diagonal/>
    </border>
    <border>
      <left/>
      <right style="medium">
        <color theme="1" tint="0.24994659260841701"/>
      </right>
      <top style="thin">
        <color indexed="64"/>
      </top>
      <bottom/>
      <diagonal/>
    </border>
    <border>
      <left style="thin">
        <color auto="1"/>
      </left>
      <right style="thin">
        <color auto="1"/>
      </right>
      <top style="thin">
        <color auto="1"/>
      </top>
      <bottom style="thick">
        <color theme="7" tint="-0.499984740745262"/>
      </bottom>
      <diagonal/>
    </border>
    <border>
      <left style="thin">
        <color auto="1"/>
      </left>
      <right style="thick">
        <color theme="7" tint="-0.499984740745262"/>
      </right>
      <top style="thin">
        <color auto="1"/>
      </top>
      <bottom style="thick">
        <color theme="7" tint="-0.499984740745262"/>
      </bottom>
      <diagonal/>
    </border>
    <border>
      <left/>
      <right style="thin">
        <color auto="1"/>
      </right>
      <top style="thin">
        <color auto="1"/>
      </top>
      <bottom style="thick">
        <color theme="7" tint="-0.499984740745262"/>
      </bottom>
      <diagonal/>
    </border>
    <border>
      <left style="thick">
        <color theme="1" tint="0.24994659260841701"/>
      </left>
      <right/>
      <top style="thick">
        <color theme="1" tint="0.24994659260841701"/>
      </top>
      <bottom/>
      <diagonal/>
    </border>
    <border>
      <left/>
      <right/>
      <top style="thick">
        <color theme="1" tint="0.24994659260841701"/>
      </top>
      <bottom/>
      <diagonal/>
    </border>
    <border>
      <left/>
      <right style="thick">
        <color theme="1" tint="0.24994659260841701"/>
      </right>
      <top style="thick">
        <color theme="1" tint="0.24994659260841701"/>
      </top>
      <bottom/>
      <diagonal/>
    </border>
    <border>
      <left style="thick">
        <color theme="1" tint="0.24994659260841701"/>
      </left>
      <right/>
      <top/>
      <bottom/>
      <diagonal/>
    </border>
    <border>
      <left/>
      <right style="thick">
        <color theme="1" tint="0.24994659260841701"/>
      </right>
      <top/>
      <bottom/>
      <diagonal/>
    </border>
    <border>
      <left style="thick">
        <color theme="1" tint="0.24994659260841701"/>
      </left>
      <right/>
      <top/>
      <bottom style="thin">
        <color indexed="64"/>
      </bottom>
      <diagonal/>
    </border>
    <border>
      <left/>
      <right style="thick">
        <color theme="1" tint="0.24994659260841701"/>
      </right>
      <top/>
      <bottom style="thin">
        <color indexed="64"/>
      </bottom>
      <diagonal/>
    </border>
    <border>
      <left style="thick">
        <color theme="1" tint="0.24994659260841701"/>
      </left>
      <right style="thin">
        <color theme="5" tint="-0.24994659260841701"/>
      </right>
      <top style="thin">
        <color indexed="64"/>
      </top>
      <bottom style="thin">
        <color indexed="64"/>
      </bottom>
      <diagonal/>
    </border>
    <border>
      <left style="thin">
        <color theme="5" tint="-0.24994659260841701"/>
      </left>
      <right style="thick">
        <color theme="1" tint="0.24994659260841701"/>
      </right>
      <top style="thin">
        <color indexed="64"/>
      </top>
      <bottom style="thin">
        <color indexed="64"/>
      </bottom>
      <diagonal/>
    </border>
    <border>
      <left style="thick">
        <color theme="1" tint="0.24994659260841701"/>
      </left>
      <right style="thin">
        <color theme="5"/>
      </right>
      <top style="thin">
        <color indexed="64"/>
      </top>
      <bottom style="thin">
        <color indexed="64"/>
      </bottom>
      <diagonal/>
    </border>
    <border>
      <left style="thin">
        <color theme="5"/>
      </left>
      <right style="thick">
        <color theme="1" tint="0.24994659260841701"/>
      </right>
      <top style="thin">
        <color indexed="64"/>
      </top>
      <bottom style="thin">
        <color theme="1"/>
      </bottom>
      <diagonal/>
    </border>
    <border>
      <left style="thin">
        <color theme="5"/>
      </left>
      <right style="thick">
        <color theme="1" tint="0.24994659260841701"/>
      </right>
      <top style="thin">
        <color theme="1"/>
      </top>
      <bottom style="thin">
        <color theme="1"/>
      </bottom>
      <diagonal/>
    </border>
    <border>
      <left style="thin">
        <color theme="5"/>
      </left>
      <right style="thick">
        <color theme="1" tint="0.24994659260841701"/>
      </right>
      <top/>
      <bottom style="thin">
        <color indexed="64"/>
      </bottom>
      <diagonal/>
    </border>
    <border>
      <left style="thick">
        <color theme="1" tint="0.24994659260841701"/>
      </left>
      <right style="thin">
        <color theme="5"/>
      </right>
      <top style="thin">
        <color theme="5" tint="-0.499984740745262"/>
      </top>
      <bottom style="thin">
        <color indexed="64"/>
      </bottom>
      <diagonal/>
    </border>
    <border>
      <left style="thin">
        <color theme="5"/>
      </left>
      <right style="thick">
        <color theme="1" tint="0.24994659260841701"/>
      </right>
      <top style="thin">
        <color theme="5" tint="-0.499984740745262"/>
      </top>
      <bottom style="thin">
        <color theme="1"/>
      </bottom>
      <diagonal/>
    </border>
    <border>
      <left style="thick">
        <color theme="1" tint="0.24994659260841701"/>
      </left>
      <right style="thin">
        <color theme="5"/>
      </right>
      <top style="thin">
        <color indexed="64"/>
      </top>
      <bottom style="medium">
        <color indexed="64"/>
      </bottom>
      <diagonal/>
    </border>
    <border>
      <left style="thin">
        <color theme="5"/>
      </left>
      <right style="thick">
        <color theme="1" tint="0.24994659260841701"/>
      </right>
      <top/>
      <bottom style="medium">
        <color indexed="64"/>
      </bottom>
      <diagonal/>
    </border>
    <border>
      <left style="thin">
        <color theme="5"/>
      </left>
      <right style="thick">
        <color theme="1" tint="0.24994659260841701"/>
      </right>
      <top style="thin">
        <color indexed="64"/>
      </top>
      <bottom style="medium">
        <color indexed="64"/>
      </bottom>
      <diagonal/>
    </border>
    <border>
      <left style="medium">
        <color rgb="FF7030A0"/>
      </left>
      <right style="thick">
        <color theme="1" tint="0.24994659260841701"/>
      </right>
      <top/>
      <bottom/>
      <diagonal/>
    </border>
    <border>
      <left style="medium">
        <color theme="1" tint="0.24994659260841701"/>
      </left>
      <right style="thick">
        <color theme="1" tint="0.24994659260841701"/>
      </right>
      <top/>
      <bottom/>
      <diagonal/>
    </border>
    <border>
      <left/>
      <right style="medium">
        <color rgb="FF7030A0"/>
      </right>
      <top style="thick">
        <color rgb="FF7030A0"/>
      </top>
      <bottom/>
      <diagonal/>
    </border>
    <border>
      <left/>
      <right style="medium">
        <color rgb="FF7030A0"/>
      </right>
      <top/>
      <bottom/>
      <diagonal/>
    </border>
    <border>
      <left style="thin">
        <color rgb="FF7030A0"/>
      </left>
      <right style="medium">
        <color rgb="FF7030A0"/>
      </right>
      <top style="thin">
        <color indexed="64"/>
      </top>
      <bottom style="medium">
        <color indexed="64"/>
      </bottom>
      <diagonal/>
    </border>
    <border>
      <left style="thin">
        <color rgb="FF7030A0"/>
      </left>
      <right style="medium">
        <color rgb="FF7030A0"/>
      </right>
      <top style="thin">
        <color indexed="64"/>
      </top>
      <bottom style="thin">
        <color indexed="64"/>
      </bottom>
      <diagonal/>
    </border>
    <border>
      <left style="thin">
        <color rgb="FF7030A0"/>
      </left>
      <right style="medium">
        <color rgb="FF7030A0"/>
      </right>
      <top/>
      <bottom style="thin">
        <color indexed="64"/>
      </bottom>
      <diagonal/>
    </border>
    <border>
      <left/>
      <right style="thick">
        <color rgb="FF7030A0"/>
      </right>
      <top/>
      <bottom/>
      <diagonal/>
    </border>
    <border>
      <left style="thin">
        <color indexed="64"/>
      </left>
      <right style="medium">
        <color theme="1" tint="0.34998626667073579"/>
      </right>
      <top style="medium">
        <color theme="0" tint="-0.499984740745262"/>
      </top>
      <bottom style="thin">
        <color indexed="64"/>
      </bottom>
      <diagonal/>
    </border>
    <border>
      <left style="thick">
        <color theme="1" tint="0.24994659260841701"/>
      </left>
      <right style="medium">
        <color indexed="64"/>
      </right>
      <top style="thick">
        <color theme="1" tint="0.14996795556505021"/>
      </top>
      <bottom/>
      <diagonal/>
    </border>
    <border>
      <left style="thick">
        <color theme="1" tint="0.24994659260841701"/>
      </left>
      <right style="medium">
        <color indexed="64"/>
      </right>
      <top/>
      <bottom/>
      <diagonal/>
    </border>
    <border>
      <left style="thick">
        <color theme="1" tint="0.24994659260841701"/>
      </left>
      <right style="medium">
        <color indexed="64"/>
      </right>
      <top/>
      <bottom style="thin">
        <color indexed="64"/>
      </bottom>
      <diagonal/>
    </border>
    <border>
      <left/>
      <right/>
      <top style="medium">
        <color rgb="FF002060"/>
      </top>
      <bottom style="thin">
        <color theme="2" tint="-9.9948118533890809E-2"/>
      </bottom>
      <diagonal/>
    </border>
    <border>
      <left/>
      <right style="thin">
        <color theme="2" tint="-0.89996032593768116"/>
      </right>
      <top style="medium">
        <color rgb="FF002060"/>
      </top>
      <bottom style="thin">
        <color theme="2" tint="-9.9948118533890809E-2"/>
      </bottom>
      <diagonal/>
    </border>
    <border>
      <left/>
      <right/>
      <top style="medium">
        <color theme="1"/>
      </top>
      <bottom style="thin">
        <color rgb="FF220A56"/>
      </bottom>
      <diagonal/>
    </border>
    <border>
      <left style="thin">
        <color indexed="64"/>
      </left>
      <right style="medium">
        <color rgb="FF860000"/>
      </right>
      <top/>
      <bottom style="medium">
        <color rgb="FF860000"/>
      </bottom>
      <diagonal/>
    </border>
    <border>
      <left style="medium">
        <color theme="0" tint="-0.24994659260841701"/>
      </left>
      <right/>
      <top/>
      <bottom/>
      <diagonal/>
    </border>
    <border>
      <left style="medium">
        <color rgb="FF002060"/>
      </left>
      <right style="medium">
        <color rgb="FF002060"/>
      </right>
      <top style="thin">
        <color auto="1"/>
      </top>
      <bottom style="thin">
        <color indexed="64"/>
      </bottom>
      <diagonal/>
    </border>
    <border>
      <left/>
      <right style="medium">
        <color rgb="FF7030A0"/>
      </right>
      <top style="thin">
        <color indexed="64"/>
      </top>
      <bottom style="thin">
        <color rgb="FF7030A0"/>
      </bottom>
      <diagonal/>
    </border>
    <border>
      <left/>
      <right style="medium">
        <color rgb="FF7030A0"/>
      </right>
      <top style="thin">
        <color rgb="FF7030A0"/>
      </top>
      <bottom style="thin">
        <color rgb="FF7030A0"/>
      </bottom>
      <diagonal/>
    </border>
    <border>
      <left style="medium">
        <color rgb="FF002060"/>
      </left>
      <right style="medium">
        <color rgb="FF002060"/>
      </right>
      <top/>
      <bottom style="thin">
        <color indexed="64"/>
      </bottom>
      <diagonal/>
    </border>
    <border>
      <left style="medium">
        <color rgb="FF002060"/>
      </left>
      <right style="medium">
        <color rgb="FF002060"/>
      </right>
      <top/>
      <bottom/>
      <diagonal/>
    </border>
    <border>
      <left/>
      <right style="medium">
        <color rgb="FF7030A0"/>
      </right>
      <top style="thin">
        <color indexed="64"/>
      </top>
      <bottom style="medium">
        <color indexed="64"/>
      </bottom>
      <diagonal/>
    </border>
    <border>
      <left/>
      <right style="medium">
        <color rgb="FF7030A0"/>
      </right>
      <top style="thin">
        <color theme="5" tint="-0.499984740745262"/>
      </top>
      <bottom style="thin">
        <color rgb="FF7030A0"/>
      </bottom>
      <diagonal/>
    </border>
    <border>
      <left style="medium">
        <color rgb="FF002060"/>
      </left>
      <right style="medium">
        <color rgb="FF002060"/>
      </right>
      <top style="thin">
        <color theme="5" tint="-0.499984740745262"/>
      </top>
      <bottom style="thin">
        <color auto="1"/>
      </bottom>
      <diagonal/>
    </border>
    <border>
      <left/>
      <right style="medium">
        <color rgb="FF7030A0"/>
      </right>
      <top/>
      <bottom style="medium">
        <color indexed="64"/>
      </bottom>
      <diagonal/>
    </border>
    <border>
      <left style="medium">
        <color rgb="FF002060"/>
      </left>
      <right style="medium">
        <color rgb="FF002060"/>
      </right>
      <top/>
      <bottom style="medium">
        <color auto="1"/>
      </bottom>
      <diagonal/>
    </border>
    <border>
      <left/>
      <right style="medium">
        <color rgb="FF7030A0"/>
      </right>
      <top style="thin">
        <color rgb="FF7030A0"/>
      </top>
      <bottom style="thin">
        <color indexed="64"/>
      </bottom>
      <diagonal/>
    </border>
    <border>
      <left style="medium">
        <color rgb="FF002060"/>
      </left>
      <right style="medium">
        <color rgb="FF002060"/>
      </right>
      <top style="thick">
        <color rgb="FF002060"/>
      </top>
      <bottom/>
      <diagonal/>
    </border>
    <border>
      <left style="medium">
        <color theme="1"/>
      </left>
      <right/>
      <top/>
      <bottom/>
      <diagonal/>
    </border>
    <border>
      <left style="thin">
        <color theme="5" tint="0.79995117038483843"/>
      </left>
      <right style="thin">
        <color theme="5" tint="0.79995117038483843"/>
      </right>
      <top/>
      <bottom/>
      <diagonal/>
    </border>
    <border>
      <left style="thin">
        <color theme="2" tint="-0.89992980742820516"/>
      </left>
      <right/>
      <top style="medium">
        <color rgb="FF002060"/>
      </top>
      <bottom style="thin">
        <color indexed="64"/>
      </bottom>
      <diagonal/>
    </border>
    <border>
      <left/>
      <right/>
      <top style="medium">
        <color rgb="FF002060"/>
      </top>
      <bottom style="thin">
        <color indexed="64"/>
      </bottom>
      <diagonal/>
    </border>
    <border>
      <left/>
      <right style="thin">
        <color theme="2" tint="-0.89992980742820516"/>
      </right>
      <top style="medium">
        <color rgb="FF002060"/>
      </top>
      <bottom style="thin">
        <color indexed="64"/>
      </bottom>
      <diagonal/>
    </border>
    <border>
      <left style="thin">
        <color theme="9" tint="-0.499984740745262"/>
      </left>
      <right/>
      <top style="thin">
        <color indexed="64"/>
      </top>
      <bottom style="thin">
        <color indexed="64"/>
      </bottom>
      <diagonal/>
    </border>
    <border>
      <left style="medium">
        <color indexed="64"/>
      </left>
      <right style="medium">
        <color indexed="64"/>
      </right>
      <top style="medium">
        <color theme="2" tint="-0.499984740745262"/>
      </top>
      <bottom style="medium">
        <color theme="2" tint="-0.499984740745262"/>
      </bottom>
      <diagonal/>
    </border>
    <border>
      <left style="medium">
        <color indexed="64"/>
      </left>
      <right style="medium">
        <color indexed="64"/>
      </right>
      <top style="medium">
        <color theme="2" tint="-0.499984740745262"/>
      </top>
      <bottom style="thin">
        <color theme="6" tint="0.59996337778862885"/>
      </bottom>
      <diagonal/>
    </border>
    <border>
      <left style="medium">
        <color indexed="64"/>
      </left>
      <right style="thin">
        <color indexed="64"/>
      </right>
      <top style="medium">
        <color indexed="64"/>
      </top>
      <bottom style="thin">
        <color indexed="64"/>
      </bottom>
      <diagonal/>
    </border>
    <border>
      <left/>
      <right style="medium">
        <color theme="1" tint="0.499984740745262"/>
      </right>
      <top style="medium">
        <color rgb="FF002060"/>
      </top>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thin">
        <color indexed="64"/>
      </right>
      <top style="medium">
        <color theme="5" tint="-0.499984740745262"/>
      </top>
      <bottom/>
      <diagonal/>
    </border>
    <border>
      <left style="thin">
        <color theme="1" tint="0.24994659260841701"/>
      </left>
      <right style="thin">
        <color theme="1" tint="0.24994659260841701"/>
      </right>
      <top style="medium">
        <color theme="5" tint="-0.499984740745262"/>
      </top>
      <bottom style="thin">
        <color indexed="64"/>
      </bottom>
      <diagonal/>
    </border>
    <border>
      <left style="thin">
        <color theme="1" tint="0.24994659260841701"/>
      </left>
      <right/>
      <top style="medium">
        <color theme="5" tint="-0.499984740745262"/>
      </top>
      <bottom style="thin">
        <color indexed="64"/>
      </bottom>
      <diagonal/>
    </border>
    <border>
      <left style="thin">
        <color indexed="64"/>
      </left>
      <right style="thin">
        <color indexed="64"/>
      </right>
      <top style="medium">
        <color theme="5" tint="-0.499984740745262"/>
      </top>
      <bottom style="thin">
        <color indexed="64"/>
      </bottom>
      <diagonal/>
    </border>
    <border>
      <left style="thin">
        <color indexed="64"/>
      </left>
      <right style="medium">
        <color theme="5" tint="-0.499984740745262"/>
      </right>
      <top style="medium">
        <color theme="5" tint="-0.499984740745262"/>
      </top>
      <bottom/>
      <diagonal/>
    </border>
    <border>
      <left style="medium">
        <color theme="5" tint="-0.499984740745262"/>
      </left>
      <right/>
      <top/>
      <bottom/>
      <diagonal/>
    </border>
    <border>
      <left style="thin">
        <color indexed="64"/>
      </left>
      <right style="medium">
        <color theme="5" tint="-0.499984740745262"/>
      </right>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thin">
        <color indexed="64"/>
      </right>
      <top/>
      <bottom style="medium">
        <color theme="5" tint="-0.499984740745262"/>
      </bottom>
      <diagonal/>
    </border>
    <border>
      <left style="thin">
        <color theme="8" tint="-0.499984740745262"/>
      </left>
      <right style="thin">
        <color theme="8" tint="-0.499984740745262"/>
      </right>
      <top style="thin">
        <color indexed="64"/>
      </top>
      <bottom style="medium">
        <color theme="5" tint="-0.499984740745262"/>
      </bottom>
      <diagonal/>
    </border>
    <border>
      <left style="thin">
        <color theme="8" tint="-0.499984740745262"/>
      </left>
      <right style="thin">
        <color indexed="64"/>
      </right>
      <top style="thin">
        <color indexed="64"/>
      </top>
      <bottom style="medium">
        <color theme="5" tint="-0.499984740745262"/>
      </bottom>
      <diagonal/>
    </border>
    <border>
      <left style="thin">
        <color indexed="64"/>
      </left>
      <right style="medium">
        <color theme="5" tint="-0.499984740745262"/>
      </right>
      <top/>
      <bottom style="medium">
        <color theme="5" tint="-0.499984740745262"/>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thin">
        <color theme="8" tint="-0.499984740745262"/>
      </right>
      <top style="medium">
        <color theme="5" tint="-0.499984740745262"/>
      </top>
      <bottom style="medium">
        <color theme="5" tint="-0.499984740745262"/>
      </bottom>
      <diagonal/>
    </border>
    <border>
      <left style="thin">
        <color theme="8" tint="-0.499984740745262"/>
      </left>
      <right style="medium">
        <color theme="5" tint="-0.499984740745262"/>
      </right>
      <top style="medium">
        <color theme="5" tint="-0.499984740745262"/>
      </top>
      <bottom style="medium">
        <color theme="5" tint="-0.499984740745262"/>
      </bottom>
      <diagonal/>
    </border>
    <border>
      <left/>
      <right/>
      <top style="thin">
        <color rgb="FF220A56"/>
      </top>
      <bottom style="medium">
        <color rgb="FF860000"/>
      </bottom>
      <diagonal/>
    </border>
    <border>
      <left/>
      <right style="thin">
        <color indexed="64"/>
      </right>
      <top style="thin">
        <color rgb="FF220A56"/>
      </top>
      <bottom style="medium">
        <color rgb="FF860000"/>
      </bottom>
      <diagonal/>
    </border>
    <border>
      <left style="medium">
        <color theme="1" tint="0.34998626667073579"/>
      </left>
      <right/>
      <top style="thin">
        <color indexed="64"/>
      </top>
      <bottom/>
      <diagonal/>
    </border>
    <border>
      <left style="medium">
        <color rgb="FF860000"/>
      </left>
      <right style="medium">
        <color theme="1" tint="0.24994659260841701"/>
      </right>
      <top style="thick">
        <color theme="1" tint="0.24994659260841701"/>
      </top>
      <bottom/>
      <diagonal/>
    </border>
    <border>
      <left style="medium">
        <color rgb="FF860000"/>
      </left>
      <right style="medium">
        <color theme="1" tint="0.24994659260841701"/>
      </right>
      <top/>
      <bottom/>
      <diagonal/>
    </border>
    <border>
      <left style="medium">
        <color rgb="FF860000"/>
      </left>
      <right style="medium">
        <color theme="1" tint="0.24994659260841701"/>
      </right>
      <top/>
      <bottom style="medium">
        <color rgb="FF860000"/>
      </bottom>
      <diagonal/>
    </border>
    <border>
      <left style="medium">
        <color rgb="FFC00000"/>
      </left>
      <right/>
      <top style="medium">
        <color rgb="FFC00000"/>
      </top>
      <bottom/>
      <diagonal/>
    </border>
    <border>
      <left/>
      <right/>
      <top style="medium">
        <color rgb="FFC00000"/>
      </top>
      <bottom/>
      <diagonal/>
    </border>
    <border>
      <left/>
      <right style="thin">
        <color theme="1" tint="0.499984740745262"/>
      </right>
      <top/>
      <bottom/>
      <diagonal/>
    </border>
    <border>
      <left/>
      <right style="thin">
        <color theme="1" tint="0.499984740745262"/>
      </right>
      <top/>
      <bottom style="medium">
        <color rgb="FF002060"/>
      </bottom>
      <diagonal/>
    </border>
    <border>
      <left style="thick">
        <color rgb="FF7030A0"/>
      </left>
      <right/>
      <top style="thin">
        <color indexed="64"/>
      </top>
      <bottom style="thick">
        <color rgb="FF7030A0"/>
      </bottom>
      <diagonal/>
    </border>
    <border>
      <left/>
      <right style="thin">
        <color indexed="64"/>
      </right>
      <top style="thin">
        <color indexed="64"/>
      </top>
      <bottom style="thick">
        <color rgb="FF7030A0"/>
      </bottom>
      <diagonal/>
    </border>
    <border>
      <left style="thin">
        <color indexed="64"/>
      </left>
      <right/>
      <top style="thin">
        <color indexed="64"/>
      </top>
      <bottom style="thick">
        <color rgb="FF7030A0"/>
      </bottom>
      <diagonal/>
    </border>
    <border>
      <left/>
      <right/>
      <top style="thin">
        <color indexed="64"/>
      </top>
      <bottom style="thick">
        <color rgb="FF7030A0"/>
      </bottom>
      <diagonal/>
    </border>
    <border>
      <left/>
      <right style="thick">
        <color rgb="FF7030A0"/>
      </right>
      <top style="thin">
        <color indexed="64"/>
      </top>
      <bottom style="thick">
        <color rgb="FF7030A0"/>
      </bottom>
      <diagonal/>
    </border>
    <border>
      <left style="thick">
        <color rgb="FF7030A0"/>
      </left>
      <right/>
      <top/>
      <bottom style="thin">
        <color indexed="64"/>
      </bottom>
      <diagonal/>
    </border>
    <border>
      <left/>
      <right style="thick">
        <color rgb="FF7030A0"/>
      </right>
      <top/>
      <bottom style="thin">
        <color indexed="64"/>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indexed="64"/>
      </left>
      <right style="thin">
        <color theme="9" tint="-0.499984740745262"/>
      </right>
      <top/>
      <bottom style="medium">
        <color rgb="FFC00000"/>
      </bottom>
      <diagonal/>
    </border>
    <border>
      <left style="thin">
        <color theme="9" tint="-0.499984740745262"/>
      </left>
      <right style="thin">
        <color theme="9" tint="-0.499984740745262"/>
      </right>
      <top/>
      <bottom style="medium">
        <color rgb="FFC00000"/>
      </bottom>
      <diagonal/>
    </border>
    <border>
      <left style="thin">
        <color theme="9" tint="-0.499984740745262"/>
      </left>
      <right style="medium">
        <color indexed="64"/>
      </right>
      <top/>
      <bottom style="medium">
        <color rgb="FFC00000"/>
      </bottom>
      <diagonal/>
    </border>
    <border>
      <left style="medium">
        <color rgb="FF002060"/>
      </left>
      <right style="medium">
        <color rgb="FF002060"/>
      </right>
      <top style="thin">
        <color auto="1"/>
      </top>
      <bottom style="medium">
        <color auto="1"/>
      </bottom>
      <diagonal/>
    </border>
    <border>
      <left/>
      <right/>
      <top/>
      <bottom style="thin">
        <color theme="5" tint="-0.499984740745262"/>
      </bottom>
      <diagonal/>
    </border>
    <border>
      <left style="thick">
        <color theme="7" tint="-0.499984740745262"/>
      </left>
      <right/>
      <top/>
      <bottom/>
      <diagonal/>
    </border>
    <border>
      <left/>
      <right style="thick">
        <color theme="7" tint="-0.499984740745262"/>
      </right>
      <top/>
      <bottom/>
      <diagonal/>
    </border>
    <border>
      <left/>
      <right/>
      <top style="medium">
        <color theme="7" tint="-0.24994659260841701"/>
      </top>
      <bottom style="medium">
        <color theme="7" tint="-0.24994659260841701"/>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thick">
        <color theme="7" tint="-0.499984740745262"/>
      </left>
      <right/>
      <top style="medium">
        <color theme="7" tint="-0.24994659260841701"/>
      </top>
      <bottom/>
      <diagonal/>
    </border>
    <border>
      <left/>
      <right/>
      <top style="medium">
        <color theme="7" tint="-0.24994659260841701"/>
      </top>
      <bottom/>
      <diagonal/>
    </border>
    <border>
      <left/>
      <right style="thick">
        <color rgb="FF7E0000"/>
      </right>
      <top style="medium">
        <color theme="7" tint="-0.24994659260841701"/>
      </top>
      <bottom/>
      <diagonal/>
    </border>
    <border>
      <left/>
      <right style="medium">
        <color rgb="FF7030A0"/>
      </right>
      <top style="thin">
        <color indexed="64"/>
      </top>
      <bottom style="double">
        <color theme="7" tint="-0.499984740745262"/>
      </bottom>
      <diagonal/>
    </border>
    <border>
      <left style="thin">
        <color rgb="FF7030A0"/>
      </left>
      <right style="thin">
        <color rgb="FF7030A0"/>
      </right>
      <top style="thin">
        <color indexed="64"/>
      </top>
      <bottom/>
      <diagonal/>
    </border>
    <border>
      <left/>
      <right style="medium">
        <color indexed="64"/>
      </right>
      <top/>
      <bottom style="thick">
        <color theme="1" tint="0.14996795556505021"/>
      </bottom>
      <diagonal/>
    </border>
    <border>
      <left style="medium">
        <color theme="1" tint="0.24994659260841701"/>
      </left>
      <right style="medium">
        <color indexed="64"/>
      </right>
      <top style="double">
        <color rgb="FF9A0000"/>
      </top>
      <bottom style="medium">
        <color theme="1"/>
      </bottom>
      <diagonal/>
    </border>
    <border>
      <left style="medium">
        <color indexed="64"/>
      </left>
      <right style="medium">
        <color indexed="64"/>
      </right>
      <top style="thin">
        <color indexed="64"/>
      </top>
      <bottom style="medium">
        <color rgb="FF740000"/>
      </bottom>
      <diagonal/>
    </border>
    <border>
      <left style="medium">
        <color indexed="64"/>
      </left>
      <right style="medium">
        <color indexed="64"/>
      </right>
      <top style="thin">
        <color theme="6" tint="0.59996337778862885"/>
      </top>
      <bottom style="medium">
        <color rgb="FF740000"/>
      </bottom>
      <diagonal/>
    </border>
    <border>
      <left style="medium">
        <color rgb="FF7030A0"/>
      </left>
      <right style="thick">
        <color theme="1" tint="0.24994659260841701"/>
      </right>
      <top style="thick">
        <color theme="1" tint="0.499984740745262"/>
      </top>
      <bottom/>
      <diagonal/>
    </border>
    <border>
      <left/>
      <right/>
      <top/>
      <bottom style="medium">
        <color rgb="FF2406BA"/>
      </bottom>
      <diagonal/>
    </border>
    <border>
      <left style="thin">
        <color indexed="64"/>
      </left>
      <right/>
      <top style="dotted">
        <color rgb="FF002060"/>
      </top>
      <bottom style="medium">
        <color rgb="FF2406BA"/>
      </bottom>
      <diagonal/>
    </border>
    <border>
      <left/>
      <right/>
      <top style="dotted">
        <color rgb="FF002060"/>
      </top>
      <bottom style="medium">
        <color rgb="FF2406BA"/>
      </bottom>
      <diagonal/>
    </border>
    <border>
      <left/>
      <right style="thin">
        <color indexed="64"/>
      </right>
      <top style="dotted">
        <color rgb="FF002060"/>
      </top>
      <bottom style="medium">
        <color rgb="FF2406BA"/>
      </bottom>
      <diagonal/>
    </border>
    <border>
      <left style="thin">
        <color indexed="64"/>
      </left>
      <right style="thin">
        <color indexed="64"/>
      </right>
      <top style="double">
        <color rgb="FF740000"/>
      </top>
      <bottom style="medium">
        <color rgb="FF860000"/>
      </bottom>
      <diagonal/>
    </border>
    <border>
      <left style="thin">
        <color indexed="64"/>
      </left>
      <right/>
      <top style="double">
        <color rgb="FF860000"/>
      </top>
      <bottom/>
      <diagonal/>
    </border>
    <border>
      <left/>
      <right/>
      <top style="double">
        <color rgb="FF860000"/>
      </top>
      <bottom/>
      <diagonal/>
    </border>
    <border>
      <left/>
      <right style="thin">
        <color indexed="64"/>
      </right>
      <top style="double">
        <color rgb="FF860000"/>
      </top>
      <bottom/>
      <diagonal/>
    </border>
    <border>
      <left style="medium">
        <color rgb="FFC00000"/>
      </left>
      <right/>
      <top/>
      <bottom style="medium">
        <color rgb="FFC00000"/>
      </bottom>
      <diagonal/>
    </border>
    <border>
      <left/>
      <right/>
      <top/>
      <bottom style="medium">
        <color rgb="FFC00000"/>
      </bottom>
      <diagonal/>
    </border>
    <border>
      <left style="medium">
        <color rgb="FF7030A0"/>
      </left>
      <right/>
      <top style="thin">
        <color indexed="64"/>
      </top>
      <bottom style="thin">
        <color theme="0" tint="-0.34998626667073579"/>
      </bottom>
      <diagonal/>
    </border>
    <border>
      <left style="thin">
        <color rgb="FF7030A0"/>
      </left>
      <right style="thin">
        <color indexed="64"/>
      </right>
      <top style="thin">
        <color indexed="64"/>
      </top>
      <bottom style="thin">
        <color theme="0" tint="-0.34998626667073579"/>
      </bottom>
      <diagonal/>
    </border>
    <border>
      <left style="thin">
        <color indexed="64"/>
      </left>
      <right style="medium">
        <color rgb="FF7030A0"/>
      </right>
      <top style="thin">
        <color indexed="64"/>
      </top>
      <bottom style="thin">
        <color theme="0" tint="-0.34998626667073579"/>
      </bottom>
      <diagonal/>
    </border>
    <border>
      <left style="thick">
        <color theme="7" tint="-0.499984740745262"/>
      </left>
      <right/>
      <top/>
      <bottom style="medium">
        <color theme="7" tint="-0.499984740745262"/>
      </bottom>
      <diagonal/>
    </border>
    <border>
      <left/>
      <right/>
      <top/>
      <bottom style="medium">
        <color theme="7" tint="-0.499984740745262"/>
      </bottom>
      <diagonal/>
    </border>
    <border>
      <left/>
      <right style="thick">
        <color rgb="FF7E0000"/>
      </right>
      <top/>
      <bottom style="medium">
        <color theme="7" tint="-0.499984740745262"/>
      </bottom>
      <diagonal/>
    </border>
    <border>
      <left style="thick">
        <color rgb="FF7030A0"/>
      </left>
      <right/>
      <top style="medium">
        <color theme="7" tint="-0.499984740745262"/>
      </top>
      <bottom style="thin">
        <color indexed="64"/>
      </bottom>
      <diagonal/>
    </border>
    <border>
      <left/>
      <right/>
      <top style="medium">
        <color theme="7" tint="-0.499984740745262"/>
      </top>
      <bottom style="thin">
        <color indexed="64"/>
      </bottom>
      <diagonal/>
    </border>
    <border>
      <left/>
      <right style="thick">
        <color theme="7" tint="-0.499984740745262"/>
      </right>
      <top style="medium">
        <color theme="7" tint="-0.499984740745262"/>
      </top>
      <bottom style="thin">
        <color indexed="64"/>
      </bottom>
      <diagonal/>
    </border>
    <border>
      <left/>
      <right style="thick">
        <color theme="7" tint="-0.499984740745262"/>
      </right>
      <top/>
      <bottom style="thin">
        <color indexed="64"/>
      </bottom>
      <diagonal/>
    </border>
    <border>
      <left style="thick">
        <color rgb="FF7030A0"/>
      </left>
      <right style="thin">
        <color auto="1"/>
      </right>
      <top style="thin">
        <color auto="1"/>
      </top>
      <bottom style="thick">
        <color theme="7" tint="-0.499984740745262"/>
      </bottom>
      <diagonal/>
    </border>
    <border>
      <left style="thick">
        <color rgb="FF7030A0"/>
      </left>
      <right/>
      <top style="thin">
        <color indexed="64"/>
      </top>
      <bottom/>
      <diagonal/>
    </border>
    <border>
      <left/>
      <right style="thin">
        <color theme="1" tint="0.14996795556505021"/>
      </right>
      <top style="thin">
        <color indexed="64"/>
      </top>
      <bottom/>
      <diagonal/>
    </border>
    <border>
      <left style="thin">
        <color theme="1" tint="0.14996795556505021"/>
      </left>
      <right/>
      <top style="thin">
        <color indexed="64"/>
      </top>
      <bottom/>
      <diagonal/>
    </border>
    <border>
      <left/>
      <right style="thick">
        <color theme="7" tint="-0.499984740745262"/>
      </right>
      <top style="thin">
        <color indexed="64"/>
      </top>
      <bottom/>
      <diagonal/>
    </border>
    <border>
      <left style="thick">
        <color rgb="FF7030A0"/>
      </left>
      <right/>
      <top style="thin">
        <color indexed="64"/>
      </top>
      <bottom style="medium">
        <color theme="7" tint="-0.499984740745262"/>
      </bottom>
      <diagonal/>
    </border>
    <border>
      <left/>
      <right/>
      <top style="thin">
        <color indexed="64"/>
      </top>
      <bottom style="medium">
        <color theme="7" tint="-0.499984740745262"/>
      </bottom>
      <diagonal/>
    </border>
    <border>
      <left/>
      <right style="thin">
        <color theme="1" tint="0.14996795556505021"/>
      </right>
      <top style="thin">
        <color indexed="64"/>
      </top>
      <bottom style="medium">
        <color theme="7" tint="-0.499984740745262"/>
      </bottom>
      <diagonal/>
    </border>
    <border>
      <left style="thin">
        <color theme="1" tint="0.14996795556505021"/>
      </left>
      <right/>
      <top style="thin">
        <color indexed="64"/>
      </top>
      <bottom style="medium">
        <color theme="7" tint="-0.499984740745262"/>
      </bottom>
      <diagonal/>
    </border>
    <border>
      <left/>
      <right style="thick">
        <color theme="7" tint="-0.499984740745262"/>
      </right>
      <top style="thin">
        <color indexed="64"/>
      </top>
      <bottom style="medium">
        <color theme="7" tint="-0.499984740745262"/>
      </bottom>
      <diagonal/>
    </border>
    <border>
      <left/>
      <right style="thick">
        <color rgb="FF7030A0"/>
      </right>
      <top style="thin">
        <color indexed="64"/>
      </top>
      <bottom/>
      <diagonal/>
    </border>
    <border>
      <left style="thick">
        <color rgb="FF7030A0"/>
      </left>
      <right/>
      <top style="medium">
        <color rgb="FF7030A0"/>
      </top>
      <bottom style="thin">
        <color indexed="64"/>
      </bottom>
      <diagonal/>
    </border>
    <border>
      <left/>
      <right/>
      <top style="medium">
        <color rgb="FF7030A0"/>
      </top>
      <bottom style="thin">
        <color indexed="64"/>
      </bottom>
      <diagonal/>
    </border>
    <border>
      <left/>
      <right style="thick">
        <color rgb="FF7030A0"/>
      </right>
      <top style="medium">
        <color rgb="FF7030A0"/>
      </top>
      <bottom style="thin">
        <color indexed="64"/>
      </bottom>
      <diagonal/>
    </border>
    <border>
      <left style="thick">
        <color rgb="FF7030A0"/>
      </left>
      <right/>
      <top style="thin">
        <color indexed="64"/>
      </top>
      <bottom style="medium">
        <color rgb="FF7030A0"/>
      </bottom>
      <diagonal/>
    </border>
    <border>
      <left/>
      <right style="thin">
        <color indexed="64"/>
      </right>
      <top style="thin">
        <color indexed="64"/>
      </top>
      <bottom style="medium">
        <color rgb="FF7030A0"/>
      </bottom>
      <diagonal/>
    </border>
    <border>
      <left style="thin">
        <color indexed="64"/>
      </left>
      <right/>
      <top style="thin">
        <color indexed="64"/>
      </top>
      <bottom style="medium">
        <color rgb="FF7030A0"/>
      </bottom>
      <diagonal/>
    </border>
    <border>
      <left/>
      <right/>
      <top style="thin">
        <color indexed="64"/>
      </top>
      <bottom style="medium">
        <color rgb="FF7030A0"/>
      </bottom>
      <diagonal/>
    </border>
    <border>
      <left/>
      <right style="thick">
        <color rgb="FF7030A0"/>
      </right>
      <top style="thin">
        <color indexed="64"/>
      </top>
      <bottom style="medium">
        <color rgb="FF7030A0"/>
      </bottom>
      <diagonal/>
    </border>
    <border>
      <left style="thick">
        <color theme="1" tint="0.499984740745262"/>
      </left>
      <right/>
      <top style="medium">
        <color theme="7" tint="-0.24994659260841701"/>
      </top>
      <bottom style="medium">
        <color theme="7" tint="-0.24994659260841701"/>
      </bottom>
      <diagonal/>
    </border>
    <border>
      <left/>
      <right style="thick">
        <color theme="1" tint="0.499984740745262"/>
      </right>
      <top style="medium">
        <color theme="7" tint="-0.24994659260841701"/>
      </top>
      <bottom style="medium">
        <color theme="7" tint="-0.24994659260841701"/>
      </bottom>
      <diagonal/>
    </border>
    <border>
      <left style="thick">
        <color theme="7" tint="-0.499984740745262"/>
      </left>
      <right/>
      <top style="thin">
        <color theme="3" tint="-0.24994659260841701"/>
      </top>
      <bottom/>
      <diagonal/>
    </border>
    <border>
      <left/>
      <right/>
      <top style="thin">
        <color theme="3" tint="-0.24994659260841701"/>
      </top>
      <bottom/>
      <diagonal/>
    </border>
    <border>
      <left style="thin">
        <color theme="3" tint="-0.24994659260841701"/>
      </left>
      <right/>
      <top style="thin">
        <color theme="3" tint="-0.24994659260841701"/>
      </top>
      <bottom/>
      <diagonal/>
    </border>
    <border>
      <left/>
      <right style="thick">
        <color theme="7" tint="-0.499984740745262"/>
      </right>
      <top style="thin">
        <color theme="3" tint="-0.24994659260841701"/>
      </top>
      <bottom/>
      <diagonal/>
    </border>
    <border>
      <left/>
      <right/>
      <top/>
      <bottom style="thin">
        <color rgb="FF220A56"/>
      </bottom>
      <diagonal/>
    </border>
    <border>
      <left/>
      <right style="thin">
        <color indexed="64"/>
      </right>
      <top/>
      <bottom style="thin">
        <color rgb="FF220A56"/>
      </bottom>
      <diagonal/>
    </border>
    <border>
      <left style="medium">
        <color indexed="64"/>
      </left>
      <right/>
      <top style="medium">
        <color rgb="FF740000"/>
      </top>
      <bottom style="thin">
        <color rgb="FF002060"/>
      </bottom>
      <diagonal/>
    </border>
    <border>
      <left/>
      <right style="thin">
        <color indexed="64"/>
      </right>
      <top style="medium">
        <color rgb="FF740000"/>
      </top>
      <bottom style="thin">
        <color rgb="FF002060"/>
      </bottom>
      <diagonal/>
    </border>
    <border>
      <left style="thin">
        <color indexed="64"/>
      </left>
      <right style="medium">
        <color rgb="FF860000"/>
      </right>
      <top style="thick">
        <color theme="1" tint="0.24994659260841701"/>
      </top>
      <bottom style="thin">
        <color indexed="64"/>
      </bottom>
      <diagonal/>
    </border>
    <border>
      <left style="thin">
        <color indexed="64"/>
      </left>
      <right style="medium">
        <color rgb="FF860000"/>
      </right>
      <top/>
      <bottom style="thin">
        <color rgb="FF220A56"/>
      </bottom>
      <diagonal/>
    </border>
    <border>
      <left style="thin">
        <color indexed="64"/>
      </left>
      <right/>
      <top style="double">
        <color rgb="FF740000"/>
      </top>
      <bottom style="medium">
        <color rgb="FF860000"/>
      </bottom>
      <diagonal/>
    </border>
    <border>
      <left/>
      <right/>
      <top style="double">
        <color rgb="FF740000"/>
      </top>
      <bottom style="medium">
        <color rgb="FF860000"/>
      </bottom>
      <diagonal/>
    </border>
    <border>
      <left/>
      <right style="thin">
        <color indexed="64"/>
      </right>
      <top style="double">
        <color rgb="FF740000"/>
      </top>
      <bottom style="medium">
        <color rgb="FF860000"/>
      </bottom>
      <diagonal/>
    </border>
    <border>
      <left style="thin">
        <color theme="1" tint="0.24994659260841701"/>
      </left>
      <right/>
      <top style="thin">
        <color indexed="64"/>
      </top>
      <bottom style="medium">
        <color rgb="FF002060"/>
      </bottom>
      <diagonal/>
    </border>
    <border>
      <left/>
      <right/>
      <top style="thin">
        <color indexed="64"/>
      </top>
      <bottom style="medium">
        <color rgb="FF002060"/>
      </bottom>
      <diagonal/>
    </border>
    <border>
      <left/>
      <right style="thin">
        <color theme="1" tint="0.24994659260841701"/>
      </right>
      <top style="thin">
        <color indexed="64"/>
      </top>
      <bottom style="medium">
        <color rgb="FF002060"/>
      </bottom>
      <diagonal/>
    </border>
    <border>
      <left style="thin">
        <color theme="8" tint="-0.499984740745262"/>
      </left>
      <right/>
      <top style="thin">
        <color indexed="64"/>
      </top>
      <bottom style="medium">
        <color theme="5" tint="-0.499984740745262"/>
      </bottom>
      <diagonal/>
    </border>
    <border>
      <left/>
      <right/>
      <top style="thin">
        <color indexed="64"/>
      </top>
      <bottom style="medium">
        <color theme="5" tint="-0.499984740745262"/>
      </bottom>
      <diagonal/>
    </border>
    <border>
      <left/>
      <right style="thin">
        <color theme="8" tint="-0.499984740745262"/>
      </right>
      <top style="thin">
        <color indexed="64"/>
      </top>
      <bottom style="medium">
        <color theme="5" tint="-0.499984740745262"/>
      </bottom>
      <diagonal/>
    </border>
    <border>
      <left/>
      <right style="medium">
        <color indexed="64"/>
      </right>
      <top style="medium">
        <color rgb="FFC00000"/>
      </top>
      <bottom/>
      <diagonal/>
    </border>
    <border>
      <left/>
      <right style="medium">
        <color indexed="64"/>
      </right>
      <top/>
      <bottom style="medium">
        <color rgb="FFC00000"/>
      </bottom>
      <diagonal/>
    </border>
    <border>
      <left style="medium">
        <color indexed="64"/>
      </left>
      <right style="medium">
        <color rgb="FFC00000"/>
      </right>
      <top style="medium">
        <color rgb="FFC00000"/>
      </top>
      <bottom/>
      <diagonal/>
    </border>
    <border>
      <left style="medium">
        <color indexed="64"/>
      </left>
      <right style="medium">
        <color rgb="FFC00000"/>
      </right>
      <top/>
      <bottom style="medium">
        <color rgb="FFC00000"/>
      </bottom>
      <diagonal/>
    </border>
    <border>
      <left style="medium">
        <color theme="1" tint="0.34998626667073579"/>
      </left>
      <right style="thin">
        <color indexed="64"/>
      </right>
      <top style="medium">
        <color theme="1" tint="0.34998626667073579"/>
      </top>
      <bottom/>
      <diagonal/>
    </border>
    <border>
      <left style="thin">
        <color indexed="64"/>
      </left>
      <right/>
      <top style="medium">
        <color theme="1" tint="0.34998626667073579"/>
      </top>
      <bottom/>
      <diagonal/>
    </border>
    <border>
      <left/>
      <right style="thin">
        <color indexed="64"/>
      </right>
      <top style="medium">
        <color theme="1" tint="0.34998626667073579"/>
      </top>
      <bottom/>
      <diagonal/>
    </border>
    <border>
      <left style="medium">
        <color indexed="64"/>
      </left>
      <right style="thin">
        <color theme="9" tint="-0.499984740745262"/>
      </right>
      <top style="medium">
        <color rgb="FFC00000"/>
      </top>
      <bottom/>
      <diagonal/>
    </border>
    <border>
      <left style="thin">
        <color theme="9" tint="-0.499984740745262"/>
      </left>
      <right style="thin">
        <color theme="9" tint="-0.499984740745262"/>
      </right>
      <top style="medium">
        <color rgb="FFC00000"/>
      </top>
      <bottom/>
      <diagonal/>
    </border>
    <border>
      <left style="thin">
        <color theme="9" tint="-0.499984740745262"/>
      </left>
      <right/>
      <top style="medium">
        <color rgb="FFC00000"/>
      </top>
      <bottom/>
      <diagonal/>
    </border>
    <border>
      <left/>
      <right style="thin">
        <color theme="9" tint="-0.499984740745262"/>
      </right>
      <top style="medium">
        <color rgb="FFC00000"/>
      </top>
      <bottom/>
      <diagonal/>
    </border>
    <border>
      <left style="thin">
        <color theme="9" tint="-0.499984740745262"/>
      </left>
      <right style="medium">
        <color indexed="64"/>
      </right>
      <top style="medium">
        <color rgb="FFC00000"/>
      </top>
      <bottom/>
      <diagonal/>
    </border>
    <border>
      <left style="thin">
        <color indexed="64"/>
      </left>
      <right/>
      <top/>
      <bottom style="medium">
        <color rgb="FF2406BA"/>
      </bottom>
      <diagonal/>
    </border>
    <border>
      <left style="thin">
        <color theme="9" tint="-0.499984740745262"/>
      </left>
      <right/>
      <top/>
      <bottom style="medium">
        <color rgb="FFC00000"/>
      </bottom>
      <diagonal/>
    </border>
    <border>
      <left/>
      <right style="thin">
        <color theme="9" tint="-0.499984740745262"/>
      </right>
      <top/>
      <bottom style="medium">
        <color rgb="FFC00000"/>
      </bottom>
      <diagonal/>
    </border>
    <border>
      <left style="thick">
        <color rgb="FFB40000"/>
      </left>
      <right/>
      <top style="thick">
        <color rgb="FFB40000"/>
      </top>
      <bottom/>
      <diagonal/>
    </border>
    <border>
      <left/>
      <right/>
      <top style="thick">
        <color rgb="FFB40000"/>
      </top>
      <bottom/>
      <diagonal/>
    </border>
    <border>
      <left/>
      <right style="thick">
        <color rgb="FFB40000"/>
      </right>
      <top style="thick">
        <color rgb="FFB40000"/>
      </top>
      <bottom/>
      <diagonal/>
    </border>
    <border>
      <left style="thick">
        <color rgb="FFB40000"/>
      </left>
      <right/>
      <top/>
      <bottom style="thin">
        <color theme="5" tint="-0.499984740745262"/>
      </bottom>
      <diagonal/>
    </border>
    <border>
      <left style="thick">
        <color rgb="FFB40000"/>
      </left>
      <right style="thin">
        <color indexed="64"/>
      </right>
      <top style="thin">
        <color theme="5" tint="-0.499984740745262"/>
      </top>
      <bottom/>
      <diagonal/>
    </border>
    <border>
      <left style="thick">
        <color rgb="FFB40000"/>
      </left>
      <right style="thin">
        <color indexed="64"/>
      </right>
      <top/>
      <bottom style="thick">
        <color rgb="FFB40000"/>
      </bottom>
      <diagonal/>
    </border>
    <border>
      <left style="thin">
        <color indexed="64"/>
      </left>
      <right style="thin">
        <color indexed="64"/>
      </right>
      <top/>
      <bottom style="thick">
        <color rgb="FFB40000"/>
      </bottom>
      <diagonal/>
    </border>
    <border>
      <left style="thin">
        <color indexed="64"/>
      </left>
      <right style="thin">
        <color indexed="64"/>
      </right>
      <top style="thin">
        <color indexed="64"/>
      </top>
      <bottom style="thick">
        <color rgb="FFB40000"/>
      </bottom>
      <diagonal/>
    </border>
    <border>
      <left style="thin">
        <color indexed="64"/>
      </left>
      <right/>
      <top style="thin">
        <color indexed="64"/>
      </top>
      <bottom style="thick">
        <color rgb="FFB40000"/>
      </bottom>
      <diagonal/>
    </border>
    <border>
      <left style="thin">
        <color theme="7" tint="-0.499984740745262"/>
      </left>
      <right style="thin">
        <color indexed="64"/>
      </right>
      <top/>
      <bottom style="thick">
        <color rgb="FFB40000"/>
      </bottom>
      <diagonal/>
    </border>
    <border>
      <left style="thin">
        <color indexed="64"/>
      </left>
      <right/>
      <top/>
      <bottom style="thick">
        <color rgb="FFB40000"/>
      </bottom>
      <diagonal/>
    </border>
    <border>
      <left style="thin">
        <color indexed="64"/>
      </left>
      <right style="thin">
        <color theme="1"/>
      </right>
      <top style="thin">
        <color theme="5" tint="-0.499984740745262"/>
      </top>
      <bottom style="thin">
        <color indexed="64"/>
      </bottom>
      <diagonal/>
    </border>
    <border>
      <left style="thin">
        <color indexed="64"/>
      </left>
      <right style="thin">
        <color theme="1"/>
      </right>
      <top style="thin">
        <color indexed="64"/>
      </top>
      <bottom style="thick">
        <color rgb="FFB40000"/>
      </bottom>
      <diagonal/>
    </border>
    <border>
      <left/>
      <right style="thick">
        <color rgb="FFB40000"/>
      </right>
      <top/>
      <bottom/>
      <diagonal/>
    </border>
    <border>
      <left/>
      <right style="thick">
        <color rgb="FFB40000"/>
      </right>
      <top style="thin">
        <color theme="5" tint="-0.499984740745262"/>
      </top>
      <bottom/>
      <diagonal/>
    </border>
    <border>
      <left style="medium">
        <color rgb="FF7030A0"/>
      </left>
      <right style="thin">
        <color rgb="FF7030A0"/>
      </right>
      <top style="thin">
        <color indexed="64"/>
      </top>
      <bottom style="thick">
        <color rgb="FFB40000"/>
      </bottom>
      <diagonal/>
    </border>
    <border>
      <left style="thin">
        <color rgb="FF7030A0"/>
      </left>
      <right/>
      <top style="thin">
        <color indexed="64"/>
      </top>
      <bottom style="thick">
        <color rgb="FFB40000"/>
      </bottom>
      <diagonal/>
    </border>
    <border>
      <left style="thin">
        <color rgb="FF7030A0"/>
      </left>
      <right style="medium">
        <color rgb="FF7030A0"/>
      </right>
      <top style="thin">
        <color indexed="64"/>
      </top>
      <bottom style="thick">
        <color rgb="FFB40000"/>
      </bottom>
      <diagonal/>
    </border>
    <border>
      <left/>
      <right/>
      <top/>
      <bottom style="thick">
        <color rgb="FFB40000"/>
      </bottom>
      <diagonal/>
    </border>
    <border>
      <left style="medium">
        <color rgb="FF002060"/>
      </left>
      <right style="medium">
        <color rgb="FF002060"/>
      </right>
      <top/>
      <bottom style="thick">
        <color rgb="FFB40000"/>
      </bottom>
      <diagonal/>
    </border>
    <border>
      <left/>
      <right style="medium">
        <color rgb="FF7030A0"/>
      </right>
      <top/>
      <bottom style="thick">
        <color rgb="FFB40000"/>
      </bottom>
      <diagonal/>
    </border>
    <border>
      <left style="medium">
        <color rgb="FF7030A0"/>
      </left>
      <right/>
      <top/>
      <bottom style="thick">
        <color rgb="FFB40000"/>
      </bottom>
      <diagonal/>
    </border>
    <border>
      <left style="thick">
        <color theme="1" tint="0.24994659260841701"/>
      </left>
      <right style="thin">
        <color theme="5"/>
      </right>
      <top style="thin">
        <color indexed="64"/>
      </top>
      <bottom style="thick">
        <color rgb="FFB40000"/>
      </bottom>
      <diagonal/>
    </border>
    <border>
      <left style="thin">
        <color theme="5"/>
      </left>
      <right/>
      <top style="thin">
        <color indexed="64"/>
      </top>
      <bottom style="thick">
        <color rgb="FFB40000"/>
      </bottom>
      <diagonal/>
    </border>
    <border>
      <left style="thin">
        <color theme="5"/>
      </left>
      <right style="thick">
        <color theme="1" tint="0.24994659260841701"/>
      </right>
      <top/>
      <bottom style="thick">
        <color rgb="FFB40000"/>
      </bottom>
      <diagonal/>
    </border>
    <border>
      <left/>
      <right style="thick">
        <color rgb="FFB40000"/>
      </right>
      <top/>
      <bottom style="thick">
        <color rgb="FFB40000"/>
      </bottom>
      <diagonal/>
    </border>
    <border>
      <left style="thin">
        <color indexed="64"/>
      </left>
      <right style="thin">
        <color indexed="64"/>
      </right>
      <top style="double">
        <color rgb="FF860000"/>
      </top>
      <bottom style="thin">
        <color rgb="FFA40000"/>
      </bottom>
      <diagonal/>
    </border>
    <border>
      <left/>
      <right/>
      <top style="thin">
        <color rgb="FFA40000"/>
      </top>
      <bottom style="double">
        <color rgb="FF740000"/>
      </bottom>
      <diagonal/>
    </border>
    <border>
      <left style="dotted">
        <color indexed="64"/>
      </left>
      <right/>
      <top/>
      <bottom/>
      <diagonal/>
    </border>
    <border>
      <left style="medium">
        <color theme="1"/>
      </left>
      <right/>
      <top style="medium">
        <color indexed="64"/>
      </top>
      <bottom/>
      <diagonal/>
    </border>
    <border>
      <left style="thin">
        <color indexed="64"/>
      </left>
      <right style="thin">
        <color indexed="64"/>
      </right>
      <top style="thin">
        <color theme="1" tint="0.34998626667073579"/>
      </top>
      <bottom style="thin">
        <color indexed="64"/>
      </bottom>
      <diagonal/>
    </border>
    <border>
      <left style="medium">
        <color rgb="FF7030A0"/>
      </left>
      <right style="thin">
        <color rgb="FF7030A0"/>
      </right>
      <top style="thin">
        <color indexed="64"/>
      </top>
      <bottom/>
      <diagonal/>
    </border>
    <border>
      <left style="medium">
        <color rgb="FF7030A0"/>
      </left>
      <right/>
      <top style="medium">
        <color rgb="FF7030A0"/>
      </top>
      <bottom/>
      <diagonal/>
    </border>
    <border>
      <left style="thin">
        <color indexed="64"/>
      </left>
      <right style="medium">
        <color theme="1" tint="0.34998626667073579"/>
      </right>
      <top style="thin">
        <color indexed="64"/>
      </top>
      <bottom style="medium">
        <color indexed="64"/>
      </bottom>
      <diagonal/>
    </border>
    <border>
      <left style="medium">
        <color rgb="FF7030A0"/>
      </left>
      <right/>
      <top/>
      <bottom style="medium">
        <color theme="7" tint="-0.24994659260841701"/>
      </bottom>
      <diagonal/>
    </border>
    <border>
      <left style="thin">
        <color theme="7" tint="-0.499984740745262"/>
      </left>
      <right style="medium">
        <color rgb="FF7030A0"/>
      </right>
      <top style="double">
        <color theme="7" tint="-0.499984740745262"/>
      </top>
      <bottom style="medium">
        <color theme="7" tint="-0.24994659260841701"/>
      </bottom>
      <diagonal/>
    </border>
    <border>
      <left/>
      <right/>
      <top/>
      <bottom style="medium">
        <color theme="7" tint="-0.24994659260841701"/>
      </bottom>
      <diagonal/>
    </border>
    <border>
      <left style="medium">
        <color rgb="FF002060"/>
      </left>
      <right style="medium">
        <color rgb="FF002060"/>
      </right>
      <top style="double">
        <color rgb="FF002060"/>
      </top>
      <bottom style="medium">
        <color auto="1"/>
      </bottom>
      <diagonal/>
    </border>
    <border>
      <left style="medium">
        <color theme="1"/>
      </left>
      <right/>
      <top/>
      <bottom style="medium">
        <color theme="7" tint="-0.24994659260841701"/>
      </bottom>
      <diagonal/>
    </border>
    <border>
      <left style="thin">
        <color theme="1" tint="0.34998626667073579"/>
      </left>
      <right/>
      <top style="thin">
        <color theme="1" tint="0.34998626667073579"/>
      </top>
      <bottom style="medium">
        <color theme="1" tint="4.9989318521683403E-2"/>
      </bottom>
      <diagonal/>
    </border>
    <border>
      <left/>
      <right/>
      <top style="thin">
        <color theme="1" tint="0.34998626667073579"/>
      </top>
      <bottom style="medium">
        <color theme="1" tint="4.9989318521683403E-2"/>
      </bottom>
      <diagonal/>
    </border>
    <border>
      <left/>
      <right style="thin">
        <color theme="1" tint="0.34998626667073579"/>
      </right>
      <top style="thin">
        <color theme="1" tint="0.34998626667073579"/>
      </top>
      <bottom style="medium">
        <color theme="1" tint="4.9989318521683403E-2"/>
      </bottom>
      <diagonal/>
    </border>
    <border>
      <left/>
      <right/>
      <top/>
      <bottom style="hair">
        <color theme="1"/>
      </bottom>
      <diagonal/>
    </border>
    <border>
      <left style="thin">
        <color indexed="64"/>
      </left>
      <right style="medium">
        <color theme="1" tint="0.24994659260841701"/>
      </right>
      <top style="thin">
        <color indexed="64"/>
      </top>
      <bottom/>
      <diagonal/>
    </border>
    <border>
      <left style="thin">
        <color indexed="64"/>
      </left>
      <right style="medium">
        <color theme="1" tint="0.24994659260841701"/>
      </right>
      <top/>
      <bottom/>
      <diagonal/>
    </border>
    <border>
      <left style="thin">
        <color indexed="64"/>
      </left>
      <right style="medium">
        <color theme="1" tint="0.24994659260841701"/>
      </right>
      <top/>
      <bottom style="thin">
        <color indexed="64"/>
      </bottom>
      <diagonal/>
    </border>
    <border>
      <left style="medium">
        <color rgb="FF7030A0"/>
      </left>
      <right/>
      <top style="thin">
        <color theme="0" tint="-0.34998626667073579"/>
      </top>
      <bottom/>
      <diagonal/>
    </border>
    <border>
      <left/>
      <right/>
      <top style="thin">
        <color theme="0" tint="-0.34998626667073579"/>
      </top>
      <bottom/>
      <diagonal/>
    </border>
    <border>
      <left/>
      <right style="medium">
        <color rgb="FF7030A0"/>
      </right>
      <top style="thin">
        <color theme="0" tint="-0.34998626667073579"/>
      </top>
      <bottom/>
      <diagonal/>
    </border>
    <border>
      <left/>
      <right style="dotted">
        <color indexed="64"/>
      </right>
      <top/>
      <bottom style="thin">
        <color indexed="64"/>
      </bottom>
      <diagonal/>
    </border>
    <border>
      <left style="medium">
        <color theme="1" tint="0.24994659260841701"/>
      </left>
      <right style="thin">
        <color indexed="64"/>
      </right>
      <top style="thin">
        <color indexed="64"/>
      </top>
      <bottom/>
      <diagonal/>
    </border>
    <border>
      <left style="medium">
        <color theme="1" tint="0.24994659260841701"/>
      </left>
      <right style="thin">
        <color indexed="64"/>
      </right>
      <top/>
      <bottom/>
      <diagonal/>
    </border>
    <border>
      <left style="medium">
        <color theme="1" tint="0.24994659260841701"/>
      </left>
      <right style="thin">
        <color indexed="64"/>
      </right>
      <top/>
      <bottom style="thin">
        <color indexed="64"/>
      </bottom>
      <diagonal/>
    </border>
    <border>
      <left style="medium">
        <color rgb="FF002060"/>
      </left>
      <right style="medium">
        <color rgb="FF7030A0"/>
      </right>
      <top style="thick">
        <color rgb="FF7030A0"/>
      </top>
      <bottom/>
      <diagonal/>
    </border>
    <border>
      <left style="medium">
        <color rgb="FF002060"/>
      </left>
      <right style="medium">
        <color rgb="FF7030A0"/>
      </right>
      <top/>
      <bottom/>
      <diagonal/>
    </border>
    <border>
      <left style="medium">
        <color rgb="FF002060"/>
      </left>
      <right style="medium">
        <color rgb="FF7030A0"/>
      </right>
      <top/>
      <bottom style="thin">
        <color indexed="64"/>
      </bottom>
      <diagonal/>
    </border>
    <border>
      <left style="medium">
        <color theme="1" tint="4.9989318521683403E-2"/>
      </left>
      <right/>
      <top/>
      <bottom style="thin">
        <color indexed="64"/>
      </bottom>
      <diagonal/>
    </border>
    <border>
      <left style="medium">
        <color theme="1" tint="4.9989318521683403E-2"/>
      </left>
      <right/>
      <top style="thin">
        <color indexed="64"/>
      </top>
      <bottom style="thin">
        <color indexed="64"/>
      </bottom>
      <diagonal/>
    </border>
    <border>
      <left/>
      <right style="thin">
        <color theme="1" tint="0.34998626667073579"/>
      </right>
      <top/>
      <bottom/>
      <diagonal/>
    </border>
    <border>
      <left/>
      <right style="medium">
        <color theme="1" tint="4.9989318521683403E-2"/>
      </right>
      <top/>
      <bottom/>
      <diagonal/>
    </border>
    <border>
      <left/>
      <right style="medium">
        <color theme="1" tint="4.9989318521683403E-2"/>
      </right>
      <top/>
      <bottom style="thin">
        <color indexed="64"/>
      </bottom>
      <diagonal/>
    </border>
    <border>
      <left style="medium">
        <color rgb="FF002060"/>
      </left>
      <right style="thin">
        <color indexed="64"/>
      </right>
      <top style="medium">
        <color rgb="FFC00000"/>
      </top>
      <bottom style="medium">
        <color rgb="FF2406BA"/>
      </bottom>
      <diagonal/>
    </border>
    <border>
      <left style="medium">
        <color rgb="FFC00000"/>
      </left>
      <right style="thin">
        <color theme="9" tint="-0.499984740745262"/>
      </right>
      <top style="medium">
        <color rgb="FFC00000"/>
      </top>
      <bottom/>
      <diagonal/>
    </border>
    <border>
      <left style="medium">
        <color rgb="FFC00000"/>
      </left>
      <right style="thin">
        <color theme="9" tint="-0.499984740745262"/>
      </right>
      <top/>
      <bottom style="medium">
        <color rgb="FFC00000"/>
      </bottom>
      <diagonal/>
    </border>
    <border>
      <left style="thin">
        <color theme="9" tint="-0.499984740745262"/>
      </left>
      <right style="medium">
        <color rgb="FFC00000"/>
      </right>
      <top style="medium">
        <color rgb="FFC00000"/>
      </top>
      <bottom/>
      <diagonal/>
    </border>
    <border>
      <left style="thin">
        <color theme="9" tint="-0.499984740745262"/>
      </left>
      <right style="medium">
        <color rgb="FFC00000"/>
      </right>
      <top/>
      <bottom style="medium">
        <color rgb="FFC00000"/>
      </bottom>
      <diagonal/>
    </border>
    <border>
      <left style="thin">
        <color indexed="64"/>
      </left>
      <right/>
      <top style="medium">
        <color rgb="FFC00000"/>
      </top>
      <bottom style="medium">
        <color rgb="FF2406BA"/>
      </bottom>
      <diagonal/>
    </border>
    <border>
      <left/>
      <right/>
      <top style="medium">
        <color rgb="FFC00000"/>
      </top>
      <bottom style="medium">
        <color rgb="FF2406BA"/>
      </bottom>
      <diagonal/>
    </border>
    <border>
      <left/>
      <right style="medium">
        <color rgb="FF002060"/>
      </right>
      <top style="medium">
        <color rgb="FFC00000"/>
      </top>
      <bottom style="medium">
        <color rgb="FF2406BA"/>
      </bottom>
      <diagonal/>
    </border>
    <border>
      <left style="thick">
        <color theme="1" tint="0.24994659260841701"/>
      </left>
      <right/>
      <top style="medium">
        <color indexed="64"/>
      </top>
      <bottom/>
      <diagonal/>
    </border>
    <border>
      <left style="thin">
        <color theme="5"/>
      </left>
      <right style="thick">
        <color theme="1" tint="0.24994659260841701"/>
      </right>
      <top style="double">
        <color theme="5"/>
      </top>
      <bottom style="thin">
        <color theme="5"/>
      </bottom>
      <diagonal/>
    </border>
    <border>
      <left style="thick">
        <color theme="1" tint="0.24994659260841701"/>
      </left>
      <right style="thin">
        <color rgb="FFE2AC00"/>
      </right>
      <top style="double">
        <color rgb="FFFFC301"/>
      </top>
      <bottom style="thin">
        <color theme="5"/>
      </bottom>
      <diagonal/>
    </border>
    <border diagonalUp="1">
      <left style="thin">
        <color indexed="64"/>
      </left>
      <right style="thin">
        <color indexed="64"/>
      </right>
      <top style="thin">
        <color indexed="64"/>
      </top>
      <bottom style="thin">
        <color indexed="64"/>
      </bottom>
      <diagonal style="thin">
        <color theme="4" tint="-0.24994659260841701"/>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double">
        <color indexed="64"/>
      </bottom>
      <diagonal/>
    </border>
    <border>
      <left/>
      <right/>
      <top style="medium">
        <color rgb="FF7030A0"/>
      </top>
      <bottom/>
      <diagonal/>
    </border>
    <border>
      <left style="thin">
        <color theme="1" tint="0.34998626667073579"/>
      </left>
      <right style="thin">
        <color indexed="64"/>
      </right>
      <top style="double">
        <color indexed="64"/>
      </top>
      <bottom/>
      <diagonal/>
    </border>
    <border>
      <left/>
      <right/>
      <top style="medium">
        <color indexed="64"/>
      </top>
      <bottom/>
      <diagonal/>
    </border>
    <border>
      <left/>
      <right style="thin">
        <color theme="1" tint="0.34998626667073579"/>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24994659260841701"/>
      </right>
      <top style="medium">
        <color theme="5" tint="-0.499984740745262"/>
      </top>
      <bottom style="thin">
        <color indexed="64"/>
      </bottom>
      <diagonal/>
    </border>
  </borders>
  <cellStyleXfs count="3">
    <xf numFmtId="0" fontId="0" fillId="0" borderId="0"/>
    <xf numFmtId="9" fontId="1" fillId="0" borderId="0" applyFont="0" applyFill="0" applyBorder="0" applyAlignment="0" applyProtection="0"/>
    <xf numFmtId="0" fontId="207" fillId="0" borderId="0" applyNumberFormat="0" applyFill="0" applyBorder="0" applyAlignment="0" applyProtection="0"/>
  </cellStyleXfs>
  <cellXfs count="1133">
    <xf numFmtId="0" fontId="0" fillId="0" borderId="0" xfId="0"/>
    <xf numFmtId="0" fontId="0" fillId="2" borderId="1" xfId="0" applyFill="1" applyBorder="1"/>
    <xf numFmtId="0" fontId="0" fillId="2" borderId="2" xfId="0" applyFill="1" applyBorder="1"/>
    <xf numFmtId="0" fontId="0" fillId="0" borderId="0" xfId="0" applyBorder="1"/>
    <xf numFmtId="0" fontId="0" fillId="0" borderId="3" xfId="0" applyBorder="1"/>
    <xf numFmtId="0" fontId="2" fillId="3" borderId="3" xfId="0" applyFont="1" applyFill="1" applyBorder="1" applyAlignment="1">
      <alignment horizontal="center"/>
    </xf>
    <xf numFmtId="0" fontId="2" fillId="3" borderId="0" xfId="0" applyFont="1" applyFill="1" applyBorder="1" applyAlignment="1">
      <alignment horizontal="center"/>
    </xf>
    <xf numFmtId="0" fontId="6" fillId="4" borderId="0" xfId="0" applyFont="1" applyFill="1" applyBorder="1" applyAlignment="1">
      <alignment horizontal="left"/>
    </xf>
    <xf numFmtId="0" fontId="0" fillId="0" borderId="0" xfId="0" applyFill="1" applyBorder="1"/>
    <xf numFmtId="0" fontId="11" fillId="6" borderId="2" xfId="0" applyFont="1" applyFill="1" applyBorder="1" applyAlignment="1">
      <alignment horizontal="left"/>
    </xf>
    <xf numFmtId="0" fontId="13" fillId="5" borderId="13" xfId="0" applyFont="1" applyFill="1" applyBorder="1" applyAlignment="1">
      <alignment vertical="center"/>
    </xf>
    <xf numFmtId="0" fontId="13" fillId="5" borderId="15" xfId="0" applyFont="1" applyFill="1" applyBorder="1" applyAlignment="1">
      <alignment vertical="center"/>
    </xf>
    <xf numFmtId="0" fontId="13" fillId="5" borderId="17" xfId="0" applyFont="1" applyFill="1" applyBorder="1" applyAlignment="1">
      <alignment vertical="center"/>
    </xf>
    <xf numFmtId="0" fontId="13" fillId="5" borderId="7" xfId="0" applyFont="1" applyFill="1" applyBorder="1" applyAlignment="1">
      <alignment vertical="center"/>
    </xf>
    <xf numFmtId="0" fontId="13" fillId="8" borderId="6" xfId="0" applyFont="1" applyFill="1" applyBorder="1" applyAlignment="1">
      <alignment horizontal="center" vertical="center"/>
    </xf>
    <xf numFmtId="0" fontId="9" fillId="7" borderId="16" xfId="0" applyFont="1" applyFill="1" applyBorder="1" applyAlignment="1">
      <alignment vertical="center"/>
    </xf>
    <xf numFmtId="0" fontId="9" fillId="7" borderId="13" xfId="0" applyFont="1" applyFill="1" applyBorder="1" applyAlignment="1">
      <alignment vertical="center"/>
    </xf>
    <xf numFmtId="0" fontId="9" fillId="7" borderId="15" xfId="0" applyFont="1" applyFill="1" applyBorder="1" applyAlignment="1">
      <alignment vertical="center"/>
    </xf>
    <xf numFmtId="0" fontId="9" fillId="7" borderId="13" xfId="0" applyFont="1" applyFill="1" applyBorder="1" applyAlignment="1">
      <alignment horizontal="left" vertical="center"/>
    </xf>
    <xf numFmtId="0" fontId="20" fillId="9" borderId="0" xfId="0" applyFont="1" applyFill="1" applyBorder="1" applyAlignment="1">
      <alignment horizontal="left"/>
    </xf>
    <xf numFmtId="0" fontId="13" fillId="5" borderId="14" xfId="0" applyFont="1" applyFill="1" applyBorder="1" applyAlignment="1">
      <alignment vertical="center"/>
    </xf>
    <xf numFmtId="0" fontId="0" fillId="0" borderId="0" xfId="0"/>
    <xf numFmtId="0" fontId="22" fillId="5" borderId="17" xfId="0" applyFont="1" applyFill="1" applyBorder="1" applyAlignment="1">
      <alignment vertical="center"/>
    </xf>
    <xf numFmtId="0" fontId="13" fillId="5" borderId="10" xfId="0" applyFont="1" applyFill="1" applyBorder="1" applyAlignment="1">
      <alignment vertical="center"/>
    </xf>
    <xf numFmtId="0" fontId="22" fillId="5" borderId="13" xfId="0" applyFont="1" applyFill="1" applyBorder="1" applyAlignment="1">
      <alignment vertical="center"/>
    </xf>
    <xf numFmtId="0" fontId="13" fillId="2" borderId="9" xfId="0" applyFont="1" applyFill="1" applyBorder="1" applyAlignment="1">
      <alignment horizontal="center" vertical="center"/>
    </xf>
    <xf numFmtId="0" fontId="0" fillId="0" borderId="0" xfId="0" applyFill="1" applyBorder="1" applyAlignment="1">
      <alignment vertical="center"/>
    </xf>
    <xf numFmtId="0" fontId="13" fillId="11" borderId="15" xfId="0" applyFont="1" applyFill="1" applyBorder="1" applyAlignment="1">
      <alignment vertical="top"/>
    </xf>
    <xf numFmtId="0" fontId="13" fillId="5" borderId="1" xfId="0" applyFont="1" applyFill="1" applyBorder="1" applyAlignment="1">
      <alignment vertical="center"/>
    </xf>
    <xf numFmtId="0" fontId="13" fillId="5" borderId="4" xfId="0" applyFont="1" applyFill="1" applyBorder="1" applyAlignment="1">
      <alignment vertical="center"/>
    </xf>
    <xf numFmtId="0" fontId="6" fillId="0" borderId="0" xfId="0" applyFont="1" applyFill="1" applyBorder="1" applyAlignment="1">
      <alignment horizontal="left"/>
    </xf>
    <xf numFmtId="0" fontId="2" fillId="0" borderId="0" xfId="0" applyFont="1" applyFill="1" applyBorder="1" applyAlignment="1">
      <alignment horizontal="center"/>
    </xf>
    <xf numFmtId="0" fontId="13" fillId="5" borderId="8" xfId="0" applyFont="1" applyFill="1" applyBorder="1" applyAlignment="1">
      <alignment vertical="center"/>
    </xf>
    <xf numFmtId="0" fontId="0" fillId="13" borderId="0" xfId="0" applyFill="1" applyBorder="1"/>
    <xf numFmtId="0" fontId="0" fillId="13" borderId="0" xfId="0" applyFill="1" applyBorder="1" applyAlignment="1"/>
    <xf numFmtId="0" fontId="5" fillId="13" borderId="0" xfId="0" applyFont="1" applyFill="1" applyBorder="1"/>
    <xf numFmtId="0" fontId="0" fillId="13" borderId="0" xfId="0" applyFill="1"/>
    <xf numFmtId="0" fontId="0" fillId="13" borderId="2" xfId="0" applyFill="1" applyBorder="1" applyAlignment="1">
      <alignment vertical="center"/>
    </xf>
    <xf numFmtId="0" fontId="0" fillId="13" borderId="0" xfId="0" applyFill="1" applyBorder="1" applyAlignment="1">
      <alignment vertical="center"/>
    </xf>
    <xf numFmtId="0" fontId="3" fillId="13" borderId="2" xfId="0" applyFont="1" applyFill="1" applyBorder="1" applyAlignment="1">
      <alignment horizontal="right" vertical="center"/>
    </xf>
    <xf numFmtId="0" fontId="3" fillId="13" borderId="2" xfId="0" applyFont="1" applyFill="1" applyBorder="1" applyAlignment="1">
      <alignment vertical="center"/>
    </xf>
    <xf numFmtId="0" fontId="7" fillId="13" borderId="2" xfId="0" applyFont="1" applyFill="1" applyBorder="1" applyAlignment="1">
      <alignment vertical="center"/>
    </xf>
    <xf numFmtId="0" fontId="13" fillId="13" borderId="2" xfId="0" applyFont="1" applyFill="1" applyBorder="1" applyAlignment="1">
      <alignment vertical="center"/>
    </xf>
    <xf numFmtId="0" fontId="14" fillId="13" borderId="2" xfId="0" applyFont="1" applyFill="1" applyBorder="1" applyAlignment="1">
      <alignment vertical="center"/>
    </xf>
    <xf numFmtId="0" fontId="9" fillId="11" borderId="14" xfId="0" applyFont="1" applyFill="1" applyBorder="1" applyAlignment="1">
      <alignment vertical="top"/>
    </xf>
    <xf numFmtId="0" fontId="22" fillId="8" borderId="14" xfId="0" applyFont="1" applyFill="1" applyBorder="1" applyAlignment="1">
      <alignment vertical="center"/>
    </xf>
    <xf numFmtId="0" fontId="22" fillId="8" borderId="8" xfId="0" applyFont="1" applyFill="1" applyBorder="1" applyAlignment="1">
      <alignment vertical="center"/>
    </xf>
    <xf numFmtId="0" fontId="0" fillId="0" borderId="0" xfId="0" applyFill="1" applyBorder="1" applyAlignment="1">
      <alignment vertical="top"/>
    </xf>
    <xf numFmtId="0" fontId="0" fillId="2" borderId="1" xfId="0" applyFill="1" applyBorder="1" applyAlignment="1">
      <alignment vertical="top"/>
    </xf>
    <xf numFmtId="0" fontId="49" fillId="5" borderId="20" xfId="0" applyFont="1" applyFill="1" applyBorder="1" applyAlignment="1">
      <alignment vertical="center"/>
    </xf>
    <xf numFmtId="0" fontId="50" fillId="5" borderId="20" xfId="0" applyFont="1" applyFill="1" applyBorder="1" applyAlignment="1">
      <alignment vertical="center"/>
    </xf>
    <xf numFmtId="0" fontId="50" fillId="5" borderId="28" xfId="0" applyFont="1" applyFill="1" applyBorder="1" applyAlignment="1">
      <alignment vertical="center"/>
    </xf>
    <xf numFmtId="0" fontId="49" fillId="5" borderId="21" xfId="0" applyFont="1" applyFill="1" applyBorder="1" applyAlignment="1">
      <alignment vertical="center"/>
    </xf>
    <xf numFmtId="0" fontId="52" fillId="8" borderId="26" xfId="0" applyFont="1" applyFill="1" applyBorder="1" applyAlignment="1">
      <alignment vertical="center"/>
    </xf>
    <xf numFmtId="0" fontId="14" fillId="13" borderId="2" xfId="0" applyFont="1" applyFill="1" applyBorder="1" applyAlignment="1">
      <alignment horizontal="center" vertical="center"/>
    </xf>
    <xf numFmtId="0" fontId="22" fillId="5" borderId="7" xfId="0" applyFont="1" applyFill="1" applyBorder="1" applyAlignment="1">
      <alignment vertical="center"/>
    </xf>
    <xf numFmtId="0" fontId="51" fillId="11" borderId="14" xfId="0" applyFont="1" applyFill="1" applyBorder="1" applyAlignment="1">
      <alignment vertical="center"/>
    </xf>
    <xf numFmtId="0" fontId="9" fillId="7" borderId="33" xfId="0" applyFont="1" applyFill="1" applyBorder="1" applyAlignment="1">
      <alignment vertical="center"/>
    </xf>
    <xf numFmtId="0" fontId="13" fillId="5" borderId="33" xfId="0" applyFont="1" applyFill="1" applyBorder="1" applyAlignment="1">
      <alignment vertical="center"/>
    </xf>
    <xf numFmtId="0" fontId="49" fillId="5" borderId="34" xfId="0" applyFont="1" applyFill="1" applyBorder="1" applyAlignment="1">
      <alignment vertical="center"/>
    </xf>
    <xf numFmtId="0" fontId="13" fillId="5" borderId="35" xfId="0" applyFont="1" applyFill="1" applyBorder="1" applyAlignment="1">
      <alignment vertical="center"/>
    </xf>
    <xf numFmtId="0" fontId="5" fillId="13" borderId="0" xfId="0" applyFont="1" applyFill="1"/>
    <xf numFmtId="0" fontId="5" fillId="0" borderId="0" xfId="0" applyFont="1" applyFill="1" applyBorder="1"/>
    <xf numFmtId="0" fontId="6" fillId="13" borderId="0" xfId="0" applyFont="1" applyFill="1" applyBorder="1" applyAlignment="1">
      <alignment horizontal="left"/>
    </xf>
    <xf numFmtId="0" fontId="2" fillId="13" borderId="0" xfId="0" applyFont="1" applyFill="1" applyBorder="1" applyAlignment="1">
      <alignment horizontal="center"/>
    </xf>
    <xf numFmtId="0" fontId="0" fillId="13" borderId="0" xfId="0" applyFill="1" applyBorder="1" applyAlignment="1">
      <alignment vertical="top"/>
    </xf>
    <xf numFmtId="0" fontId="5" fillId="13" borderId="0" xfId="0" applyFont="1" applyFill="1" applyBorder="1" applyAlignment="1">
      <alignment vertical="center"/>
    </xf>
    <xf numFmtId="0" fontId="0" fillId="13" borderId="0" xfId="0" applyFill="1" applyAlignment="1">
      <alignment vertical="center"/>
    </xf>
    <xf numFmtId="0" fontId="51" fillId="11" borderId="8" xfId="0" applyFont="1" applyFill="1" applyBorder="1" applyAlignment="1">
      <alignment vertical="center"/>
    </xf>
    <xf numFmtId="0" fontId="5" fillId="17" borderId="0" xfId="0" applyFont="1" applyFill="1" applyBorder="1"/>
    <xf numFmtId="0" fontId="5" fillId="18" borderId="0" xfId="0" applyFont="1" applyFill="1" applyBorder="1"/>
    <xf numFmtId="0" fontId="0" fillId="18" borderId="0" xfId="0" applyFill="1"/>
    <xf numFmtId="0" fontId="5" fillId="17" borderId="0" xfId="0" applyFont="1" applyFill="1" applyBorder="1" applyAlignment="1">
      <alignment vertical="center"/>
    </xf>
    <xf numFmtId="0" fontId="0" fillId="17" borderId="0" xfId="0" applyFill="1"/>
    <xf numFmtId="0" fontId="5" fillId="17" borderId="0" xfId="0" applyFont="1" applyFill="1" applyAlignment="1">
      <alignment vertical="center"/>
    </xf>
    <xf numFmtId="0" fontId="0" fillId="17" borderId="0" xfId="0" applyFill="1" applyAlignment="1">
      <alignment vertical="center"/>
    </xf>
    <xf numFmtId="0" fontId="5" fillId="0" borderId="0" xfId="0" applyFont="1" applyFill="1" applyBorder="1" applyAlignment="1">
      <alignment vertical="center"/>
    </xf>
    <xf numFmtId="164" fontId="56" fillId="14" borderId="49" xfId="1" applyNumberFormat="1" applyFont="1" applyFill="1" applyBorder="1" applyAlignment="1">
      <alignment horizontal="right" vertical="center"/>
    </xf>
    <xf numFmtId="164" fontId="56" fillId="14" borderId="50" xfId="1" applyNumberFormat="1" applyFont="1" applyFill="1" applyBorder="1" applyAlignment="1">
      <alignment horizontal="right" vertical="center"/>
    </xf>
    <xf numFmtId="164" fontId="56" fillId="14" borderId="51" xfId="1" applyNumberFormat="1" applyFont="1" applyFill="1" applyBorder="1" applyAlignment="1">
      <alignment horizontal="right" vertical="center"/>
    </xf>
    <xf numFmtId="0" fontId="13" fillId="5" borderId="54" xfId="0" applyFont="1" applyFill="1" applyBorder="1" applyAlignment="1">
      <alignment vertical="center"/>
    </xf>
    <xf numFmtId="0" fontId="13" fillId="5" borderId="55" xfId="0" applyFont="1" applyFill="1" applyBorder="1" applyAlignment="1">
      <alignment vertical="center"/>
    </xf>
    <xf numFmtId="0" fontId="13" fillId="5" borderId="57" xfId="0" applyFont="1" applyFill="1" applyBorder="1" applyAlignment="1">
      <alignment vertical="center"/>
    </xf>
    <xf numFmtId="0" fontId="13" fillId="5" borderId="59" xfId="0" applyFont="1" applyFill="1" applyBorder="1" applyAlignment="1">
      <alignment vertical="center"/>
    </xf>
    <xf numFmtId="0" fontId="50" fillId="5" borderId="60" xfId="0" applyFont="1" applyFill="1" applyBorder="1" applyAlignment="1">
      <alignment vertical="center"/>
    </xf>
    <xf numFmtId="0" fontId="49" fillId="5" borderId="60" xfId="0" applyFont="1" applyFill="1" applyBorder="1" applyAlignment="1">
      <alignment vertical="center"/>
    </xf>
    <xf numFmtId="0" fontId="49" fillId="5" borderId="61" xfId="0" applyFont="1" applyFill="1" applyBorder="1" applyAlignment="1">
      <alignment vertical="center"/>
    </xf>
    <xf numFmtId="0" fontId="13" fillId="5" borderId="62" xfId="0" applyFont="1" applyFill="1" applyBorder="1" applyAlignment="1">
      <alignment vertical="center"/>
    </xf>
    <xf numFmtId="0" fontId="51" fillId="11" borderId="57" xfId="0" applyFont="1" applyFill="1" applyBorder="1" applyAlignment="1">
      <alignment vertical="center"/>
    </xf>
    <xf numFmtId="0" fontId="13" fillId="5" borderId="13" xfId="0" applyFont="1" applyFill="1" applyBorder="1" applyAlignment="1">
      <alignment horizontal="right" vertical="center"/>
    </xf>
    <xf numFmtId="0" fontId="16" fillId="0" borderId="0" xfId="0" applyFont="1" applyAlignment="1">
      <alignment horizontal="left" vertical="top"/>
    </xf>
    <xf numFmtId="0" fontId="48" fillId="13" borderId="0" xfId="0" applyFont="1" applyFill="1" applyAlignment="1">
      <alignment horizontal="left" vertical="center"/>
    </xf>
    <xf numFmtId="0" fontId="16" fillId="13" borderId="0" xfId="0" applyFont="1" applyFill="1" applyAlignment="1">
      <alignment horizontal="left" vertical="top"/>
    </xf>
    <xf numFmtId="0" fontId="20" fillId="13" borderId="0" xfId="0" applyFont="1" applyFill="1" applyBorder="1" applyAlignment="1">
      <alignment horizontal="left"/>
    </xf>
    <xf numFmtId="0" fontId="20" fillId="0" borderId="0" xfId="0" applyFont="1" applyFill="1" applyBorder="1" applyAlignment="1">
      <alignment horizontal="left"/>
    </xf>
    <xf numFmtId="0" fontId="11" fillId="0" borderId="0" xfId="0" applyFont="1" applyFill="1" applyBorder="1" applyAlignment="1">
      <alignment horizontal="left"/>
    </xf>
    <xf numFmtId="0" fontId="16" fillId="0" borderId="0" xfId="0" applyFont="1" applyFill="1" applyBorder="1" applyAlignment="1">
      <alignment horizontal="left" vertical="top"/>
    </xf>
    <xf numFmtId="0" fontId="13" fillId="5" borderId="17" xfId="0" applyFont="1" applyFill="1" applyBorder="1" applyAlignment="1">
      <alignment horizontal="right" vertical="center"/>
    </xf>
    <xf numFmtId="0" fontId="81" fillId="13" borderId="66" xfId="0" applyFont="1" applyFill="1" applyBorder="1" applyAlignment="1">
      <alignment horizontal="center" vertical="center" wrapText="1"/>
    </xf>
    <xf numFmtId="0" fontId="84" fillId="23" borderId="66" xfId="0" applyFont="1" applyFill="1" applyBorder="1" applyAlignment="1">
      <alignment horizontal="center" vertical="center" wrapText="1"/>
    </xf>
    <xf numFmtId="0" fontId="81" fillId="13" borderId="67" xfId="0" applyFont="1" applyFill="1" applyBorder="1" applyAlignment="1">
      <alignment horizontal="center" vertical="center" wrapText="1"/>
    </xf>
    <xf numFmtId="0" fontId="96" fillId="13" borderId="0" xfId="0" applyFont="1" applyFill="1" applyBorder="1" applyAlignment="1">
      <alignment vertical="top" wrapText="1"/>
    </xf>
    <xf numFmtId="0" fontId="0" fillId="0" borderId="0" xfId="0" applyFill="1"/>
    <xf numFmtId="0" fontId="93" fillId="13" borderId="0" xfId="0" applyFont="1" applyFill="1" applyBorder="1" applyAlignment="1">
      <alignment vertical="top" wrapText="1"/>
    </xf>
    <xf numFmtId="0" fontId="100" fillId="13" borderId="0" xfId="0" applyFont="1" applyFill="1" applyBorder="1" applyAlignment="1"/>
    <xf numFmtId="0" fontId="101" fillId="13" borderId="0" xfId="0" applyFont="1" applyFill="1"/>
    <xf numFmtId="0" fontId="101" fillId="0" borderId="0" xfId="0" applyFont="1"/>
    <xf numFmtId="0" fontId="81" fillId="0" borderId="0" xfId="0" applyFont="1"/>
    <xf numFmtId="0" fontId="0" fillId="21" borderId="0" xfId="0" applyFill="1"/>
    <xf numFmtId="0" fontId="87" fillId="7" borderId="68" xfId="0" applyFont="1" applyFill="1" applyBorder="1" applyAlignment="1">
      <alignment horizontal="center" vertical="center"/>
    </xf>
    <xf numFmtId="0" fontId="87" fillId="7" borderId="69" xfId="0" applyFont="1" applyFill="1" applyBorder="1" applyAlignment="1">
      <alignment horizontal="center" vertical="center"/>
    </xf>
    <xf numFmtId="0" fontId="87" fillId="7" borderId="71" xfId="0" applyFont="1" applyFill="1" applyBorder="1" applyAlignment="1">
      <alignment horizontal="center" vertical="center"/>
    </xf>
    <xf numFmtId="0" fontId="87" fillId="7" borderId="72" xfId="0" applyFont="1" applyFill="1" applyBorder="1" applyAlignment="1">
      <alignment horizontal="center" vertical="center"/>
    </xf>
    <xf numFmtId="0" fontId="87" fillId="7" borderId="74" xfId="0" applyFont="1" applyFill="1" applyBorder="1" applyAlignment="1">
      <alignment horizontal="center" vertical="center"/>
    </xf>
    <xf numFmtId="0" fontId="87" fillId="7" borderId="80" xfId="0" applyFont="1" applyFill="1" applyBorder="1" applyAlignment="1">
      <alignment horizontal="center" vertical="center"/>
    </xf>
    <xf numFmtId="0" fontId="87" fillId="7" borderId="66" xfId="0" applyFont="1" applyFill="1" applyBorder="1" applyAlignment="1">
      <alignment horizontal="center" vertical="center"/>
    </xf>
    <xf numFmtId="0" fontId="87" fillId="7" borderId="76" xfId="0" applyFont="1" applyFill="1" applyBorder="1" applyAlignment="1">
      <alignment horizontal="center" vertical="center"/>
    </xf>
    <xf numFmtId="0" fontId="87" fillId="7" borderId="82" xfId="0" applyFont="1" applyFill="1" applyBorder="1" applyAlignment="1">
      <alignment horizontal="center" vertical="center"/>
    </xf>
    <xf numFmtId="0" fontId="87" fillId="7" borderId="86" xfId="0" applyFont="1" applyFill="1" applyBorder="1" applyAlignment="1">
      <alignment horizontal="center" vertical="center"/>
    </xf>
    <xf numFmtId="0" fontId="87" fillId="7" borderId="88" xfId="0" applyFont="1" applyFill="1" applyBorder="1" applyAlignment="1">
      <alignment horizontal="center" vertical="center"/>
    </xf>
    <xf numFmtId="0" fontId="87" fillId="7" borderId="64" xfId="0" applyFont="1" applyFill="1" applyBorder="1" applyAlignment="1">
      <alignment horizontal="center" vertical="center" wrapText="1"/>
    </xf>
    <xf numFmtId="0" fontId="87" fillId="7" borderId="64" xfId="0" applyFont="1" applyFill="1" applyBorder="1" applyAlignment="1">
      <alignment horizontal="center" vertical="center"/>
    </xf>
    <xf numFmtId="0" fontId="87" fillId="7" borderId="102" xfId="0" applyFont="1" applyFill="1" applyBorder="1" applyAlignment="1">
      <alignment horizontal="center" vertical="center"/>
    </xf>
    <xf numFmtId="0" fontId="87" fillId="7" borderId="107" xfId="0" applyFont="1" applyFill="1" applyBorder="1" applyAlignment="1">
      <alignment horizontal="center" vertical="center"/>
    </xf>
    <xf numFmtId="0" fontId="3" fillId="13" borderId="0" xfId="0" applyFont="1" applyFill="1"/>
    <xf numFmtId="0" fontId="81" fillId="13" borderId="0" xfId="0" applyFont="1" applyFill="1"/>
    <xf numFmtId="0" fontId="3" fillId="13" borderId="0" xfId="0" applyFont="1" applyFill="1" applyBorder="1" applyAlignment="1">
      <alignment vertical="center"/>
    </xf>
    <xf numFmtId="0" fontId="14" fillId="13" borderId="0" xfId="0" applyFont="1" applyFill="1" applyBorder="1" applyAlignment="1">
      <alignment vertical="center"/>
    </xf>
    <xf numFmtId="0" fontId="14" fillId="13" borderId="0" xfId="0" applyFont="1" applyFill="1" applyBorder="1" applyAlignment="1">
      <alignment horizontal="center" vertical="center"/>
    </xf>
    <xf numFmtId="0" fontId="107" fillId="5" borderId="20" xfId="0" applyFont="1" applyFill="1" applyBorder="1" applyAlignment="1">
      <alignment vertical="center"/>
    </xf>
    <xf numFmtId="0" fontId="0" fillId="15" borderId="0" xfId="0" applyFill="1" applyBorder="1"/>
    <xf numFmtId="0" fontId="48" fillId="0" borderId="0" xfId="0" applyFont="1" applyFill="1" applyBorder="1" applyAlignment="1">
      <alignment horizontal="left" vertical="center"/>
    </xf>
    <xf numFmtId="164" fontId="56" fillId="13" borderId="2" xfId="0" applyNumberFormat="1" applyFont="1" applyFill="1" applyBorder="1" applyAlignment="1">
      <alignment horizontal="right" vertical="center"/>
    </xf>
    <xf numFmtId="0" fontId="125" fillId="6" borderId="53" xfId="0" applyFont="1" applyFill="1" applyBorder="1" applyAlignment="1">
      <alignment horizontal="center" vertical="center" wrapText="1"/>
    </xf>
    <xf numFmtId="0" fontId="0" fillId="15" borderId="116" xfId="0" applyFill="1" applyBorder="1" applyAlignment="1"/>
    <xf numFmtId="0" fontId="81" fillId="15" borderId="116" xfId="0" applyFont="1" applyFill="1" applyBorder="1" applyAlignment="1">
      <alignment horizontal="center"/>
    </xf>
    <xf numFmtId="0" fontId="77" fillId="15" borderId="116" xfId="0" applyFont="1" applyFill="1" applyBorder="1" applyAlignment="1">
      <alignment horizontal="center" vertical="center"/>
    </xf>
    <xf numFmtId="0" fontId="78" fillId="15" borderId="116" xfId="0" applyFont="1" applyFill="1" applyBorder="1" applyAlignment="1">
      <alignment horizontal="center" vertical="center"/>
    </xf>
    <xf numFmtId="0" fontId="79" fillId="15" borderId="116" xfId="0" applyFont="1" applyFill="1" applyBorder="1" applyAlignment="1">
      <alignment horizontal="center" vertical="center" wrapText="1"/>
    </xf>
    <xf numFmtId="0" fontId="0" fillId="15" borderId="139" xfId="0" applyFill="1" applyBorder="1"/>
    <xf numFmtId="0" fontId="101" fillId="15" borderId="140" xfId="0" applyFont="1" applyFill="1" applyBorder="1" applyAlignment="1"/>
    <xf numFmtId="0" fontId="101" fillId="15" borderId="0" xfId="0" applyFont="1" applyFill="1" applyBorder="1" applyAlignment="1"/>
    <xf numFmtId="0" fontId="101" fillId="15" borderId="0" xfId="0" applyFont="1" applyFill="1" applyBorder="1"/>
    <xf numFmtId="0" fontId="101" fillId="15" borderId="117" xfId="0" applyFont="1" applyFill="1" applyBorder="1" applyAlignment="1">
      <alignment horizontal="center" vertical="center"/>
    </xf>
    <xf numFmtId="0" fontId="100" fillId="0" borderId="0" xfId="0" applyFont="1" applyFill="1" applyBorder="1" applyAlignment="1"/>
    <xf numFmtId="0" fontId="101" fillId="0" borderId="0" xfId="0" applyFont="1" applyFill="1"/>
    <xf numFmtId="0" fontId="95" fillId="12" borderId="0" xfId="0" applyNumberFormat="1" applyFont="1" applyFill="1" applyBorder="1" applyAlignment="1">
      <alignment vertical="center"/>
    </xf>
    <xf numFmtId="164" fontId="56" fillId="28" borderId="49" xfId="1" applyNumberFormat="1" applyFont="1" applyFill="1" applyBorder="1" applyAlignment="1">
      <alignment horizontal="right" vertical="center"/>
    </xf>
    <xf numFmtId="0" fontId="0" fillId="8" borderId="0" xfId="0" applyFill="1"/>
    <xf numFmtId="1" fontId="86" fillId="8" borderId="149" xfId="0" applyNumberFormat="1" applyFont="1" applyFill="1" applyBorder="1" applyAlignment="1">
      <alignment horizontal="right" vertical="center"/>
    </xf>
    <xf numFmtId="165" fontId="89" fillId="9" borderId="150" xfId="1" applyNumberFormat="1" applyFont="1" applyFill="1" applyBorder="1" applyAlignment="1">
      <alignment horizontal="center" vertical="center"/>
    </xf>
    <xf numFmtId="165" fontId="89" fillId="9" borderId="152" xfId="1" applyNumberFormat="1" applyFont="1" applyFill="1" applyBorder="1" applyAlignment="1">
      <alignment horizontal="center" vertical="center"/>
    </xf>
    <xf numFmtId="165" fontId="89" fillId="9" borderId="151" xfId="1" applyNumberFormat="1" applyFont="1" applyFill="1" applyBorder="1" applyAlignment="1">
      <alignment horizontal="center" vertical="center"/>
    </xf>
    <xf numFmtId="0" fontId="0" fillId="12" borderId="132" xfId="0" applyFill="1" applyBorder="1"/>
    <xf numFmtId="0" fontId="0" fillId="12" borderId="113" xfId="0" applyFill="1" applyBorder="1"/>
    <xf numFmtId="0" fontId="0" fillId="12" borderId="114" xfId="0" applyFill="1" applyBorder="1"/>
    <xf numFmtId="0" fontId="0" fillId="12" borderId="120" xfId="0" applyFill="1" applyBorder="1"/>
    <xf numFmtId="0" fontId="0" fillId="12" borderId="121" xfId="0" applyFill="1" applyBorder="1"/>
    <xf numFmtId="0" fontId="0" fillId="12" borderId="122" xfId="0" applyFill="1" applyBorder="1"/>
    <xf numFmtId="0" fontId="0" fillId="12" borderId="123" xfId="0" applyFill="1" applyBorder="1"/>
    <xf numFmtId="0" fontId="0" fillId="12" borderId="124" xfId="0" applyFill="1" applyBorder="1"/>
    <xf numFmtId="0" fontId="0" fillId="12" borderId="125" xfId="0" applyFill="1" applyBorder="1"/>
    <xf numFmtId="0" fontId="0" fillId="12" borderId="126" xfId="0" applyFill="1" applyBorder="1"/>
    <xf numFmtId="0" fontId="0" fillId="12" borderId="127" xfId="0" applyFill="1" applyBorder="1"/>
    <xf numFmtId="0" fontId="0" fillId="12" borderId="128" xfId="0" applyFill="1" applyBorder="1"/>
    <xf numFmtId="0" fontId="92" fillId="13" borderId="0" xfId="0" applyFont="1" applyFill="1" applyBorder="1" applyAlignment="1">
      <alignment horizontal="center" vertical="center"/>
    </xf>
    <xf numFmtId="0" fontId="51" fillId="11" borderId="157" xfId="0" applyFont="1" applyFill="1" applyBorder="1" applyAlignment="1">
      <alignment vertical="center"/>
    </xf>
    <xf numFmtId="0" fontId="22" fillId="5" borderId="1" xfId="0" applyFont="1" applyFill="1" applyBorder="1" applyAlignment="1">
      <alignment vertical="center"/>
    </xf>
    <xf numFmtId="0" fontId="137" fillId="12" borderId="5" xfId="0" applyFont="1" applyFill="1" applyBorder="1" applyAlignment="1">
      <alignment horizontal="center" vertical="center"/>
    </xf>
    <xf numFmtId="0" fontId="137" fillId="12" borderId="6" xfId="0" applyFont="1" applyFill="1" applyBorder="1" applyAlignment="1">
      <alignment horizontal="center" vertical="center"/>
    </xf>
    <xf numFmtId="0" fontId="137" fillId="12" borderId="22" xfId="0" applyFont="1" applyFill="1" applyBorder="1" applyAlignment="1">
      <alignment horizontal="center" vertical="center"/>
    </xf>
    <xf numFmtId="0" fontId="137" fillId="12" borderId="16" xfId="0" applyFont="1" applyFill="1" applyBorder="1" applyAlignment="1">
      <alignment horizontal="center" vertical="center"/>
    </xf>
    <xf numFmtId="0" fontId="137" fillId="12" borderId="9" xfId="0" applyFont="1" applyFill="1" applyBorder="1" applyAlignment="1">
      <alignment horizontal="center" vertical="center"/>
    </xf>
    <xf numFmtId="0" fontId="137" fillId="12" borderId="27" xfId="0" applyFont="1" applyFill="1" applyBorder="1" applyAlignment="1">
      <alignment horizontal="center" vertical="center"/>
    </xf>
    <xf numFmtId="0" fontId="137" fillId="12" borderId="46" xfId="0" applyFont="1" applyFill="1" applyBorder="1" applyAlignment="1">
      <alignment horizontal="center" vertical="center"/>
    </xf>
    <xf numFmtId="0" fontId="137" fillId="12" borderId="44" xfId="0" applyFont="1" applyFill="1" applyBorder="1" applyAlignment="1">
      <alignment horizontal="center" vertical="center"/>
    </xf>
    <xf numFmtId="0" fontId="137" fillId="12" borderId="48" xfId="0" applyFont="1" applyFill="1" applyBorder="1" applyAlignment="1">
      <alignment horizontal="center" vertical="center"/>
    </xf>
    <xf numFmtId="0" fontId="137" fillId="12" borderId="65" xfId="0" applyFont="1" applyFill="1" applyBorder="1" applyAlignment="1">
      <alignment horizontal="center" vertical="center"/>
    </xf>
    <xf numFmtId="0" fontId="16" fillId="13" borderId="40" xfId="0" applyFont="1" applyFill="1" applyBorder="1"/>
    <xf numFmtId="0" fontId="137" fillId="12" borderId="40" xfId="0" applyFont="1" applyFill="1" applyBorder="1" applyAlignment="1">
      <alignment horizontal="center" vertical="center"/>
    </xf>
    <xf numFmtId="0" fontId="115" fillId="12" borderId="6" xfId="0" applyFont="1" applyFill="1" applyBorder="1" applyAlignment="1">
      <alignment horizontal="center" vertical="center"/>
    </xf>
    <xf numFmtId="10" fontId="140" fillId="24" borderId="0" xfId="0" applyNumberFormat="1" applyFont="1" applyFill="1" applyBorder="1" applyAlignment="1">
      <alignment horizontal="center"/>
    </xf>
    <xf numFmtId="10" fontId="140" fillId="24" borderId="0" xfId="1" applyNumberFormat="1" applyFont="1" applyFill="1" applyBorder="1" applyAlignment="1">
      <alignment horizontal="center"/>
    </xf>
    <xf numFmtId="0" fontId="0" fillId="24" borderId="0" xfId="0" applyFill="1"/>
    <xf numFmtId="0" fontId="127" fillId="24" borderId="118" xfId="0" applyFont="1" applyFill="1" applyBorder="1" applyAlignment="1"/>
    <xf numFmtId="0" fontId="97" fillId="24" borderId="118" xfId="0" applyFont="1" applyFill="1" applyBorder="1" applyAlignment="1">
      <alignment horizontal="right" vertical="center"/>
    </xf>
    <xf numFmtId="0" fontId="77" fillId="24" borderId="118" xfId="0" applyFont="1" applyFill="1" applyBorder="1" applyAlignment="1">
      <alignment horizontal="center" vertical="center"/>
    </xf>
    <xf numFmtId="0" fontId="78" fillId="24" borderId="118" xfId="0" applyFont="1" applyFill="1" applyBorder="1" applyAlignment="1">
      <alignment horizontal="center" vertical="center"/>
    </xf>
    <xf numFmtId="0" fontId="79" fillId="24" borderId="118" xfId="0" applyFont="1" applyFill="1" applyBorder="1" applyAlignment="1">
      <alignment horizontal="center" vertical="center" wrapText="1"/>
    </xf>
    <xf numFmtId="0" fontId="0" fillId="12" borderId="158" xfId="0" applyFill="1" applyBorder="1"/>
    <xf numFmtId="0" fontId="120" fillId="24" borderId="166" xfId="0" applyFont="1" applyFill="1" applyBorder="1" applyAlignment="1">
      <alignment horizontal="left"/>
    </xf>
    <xf numFmtId="10" fontId="143" fillId="23" borderId="30" xfId="1" applyNumberFormat="1" applyFont="1" applyFill="1" applyBorder="1" applyAlignment="1">
      <alignment horizontal="right" vertical="center" indent="1"/>
    </xf>
    <xf numFmtId="10" fontId="143" fillId="23" borderId="70" xfId="0" applyNumberFormat="1" applyFont="1" applyFill="1" applyBorder="1" applyAlignment="1">
      <alignment horizontal="right" vertical="center" indent="1"/>
    </xf>
    <xf numFmtId="10" fontId="143" fillId="23" borderId="41" xfId="0" applyNumberFormat="1" applyFont="1" applyFill="1" applyBorder="1" applyAlignment="1">
      <alignment horizontal="right" vertical="center" indent="1"/>
    </xf>
    <xf numFmtId="10" fontId="143" fillId="23" borderId="73" xfId="0" applyNumberFormat="1" applyFont="1" applyFill="1" applyBorder="1" applyAlignment="1">
      <alignment horizontal="right" vertical="center" indent="1"/>
    </xf>
    <xf numFmtId="10" fontId="143" fillId="23" borderId="75" xfId="0" applyNumberFormat="1" applyFont="1" applyFill="1" applyBorder="1" applyAlignment="1">
      <alignment horizontal="right" vertical="center" indent="1"/>
    </xf>
    <xf numFmtId="10" fontId="143" fillId="23" borderId="81" xfId="0" applyNumberFormat="1" applyFont="1" applyFill="1" applyBorder="1" applyAlignment="1">
      <alignment horizontal="right" vertical="center" indent="1"/>
    </xf>
    <xf numFmtId="10" fontId="143" fillId="23" borderId="47" xfId="0" applyNumberFormat="1" applyFont="1" applyFill="1" applyBorder="1" applyAlignment="1">
      <alignment horizontal="right" vertical="center" indent="1"/>
    </xf>
    <xf numFmtId="10" fontId="143" fillId="23" borderId="30" xfId="0" applyNumberFormat="1" applyFont="1" applyFill="1" applyBorder="1" applyAlignment="1">
      <alignment horizontal="right" vertical="center" indent="1"/>
    </xf>
    <xf numFmtId="10" fontId="143" fillId="23" borderId="84" xfId="0" applyNumberFormat="1" applyFont="1" applyFill="1" applyBorder="1" applyAlignment="1">
      <alignment horizontal="right" vertical="center" indent="1"/>
    </xf>
    <xf numFmtId="10" fontId="143" fillId="23" borderId="85" xfId="0" applyNumberFormat="1" applyFont="1" applyFill="1" applyBorder="1" applyAlignment="1">
      <alignment horizontal="right" vertical="center" indent="1"/>
    </xf>
    <xf numFmtId="10" fontId="143" fillId="23" borderId="76" xfId="0" applyNumberFormat="1" applyFont="1" applyFill="1" applyBorder="1" applyAlignment="1">
      <alignment horizontal="right" vertical="center" indent="1"/>
    </xf>
    <xf numFmtId="10" fontId="143" fillId="23" borderId="69" xfId="0" applyNumberFormat="1" applyFont="1" applyFill="1" applyBorder="1" applyAlignment="1">
      <alignment horizontal="right" vertical="center" indent="1"/>
    </xf>
    <xf numFmtId="10" fontId="143" fillId="23" borderId="45" xfId="0" applyNumberFormat="1" applyFont="1" applyFill="1" applyBorder="1" applyAlignment="1">
      <alignment horizontal="right" vertical="center" indent="1"/>
    </xf>
    <xf numFmtId="10" fontId="143" fillId="23" borderId="87" xfId="0" applyNumberFormat="1" applyFont="1" applyFill="1" applyBorder="1" applyAlignment="1">
      <alignment horizontal="right" vertical="center" indent="1"/>
    </xf>
    <xf numFmtId="10" fontId="143" fillId="23" borderId="64" xfId="0" applyNumberFormat="1" applyFont="1" applyFill="1" applyBorder="1" applyAlignment="1">
      <alignment horizontal="right" vertical="center" indent="1"/>
    </xf>
    <xf numFmtId="10" fontId="143" fillId="23" borderId="90" xfId="0" applyNumberFormat="1" applyFont="1" applyFill="1" applyBorder="1" applyAlignment="1">
      <alignment horizontal="right" vertical="center" indent="1"/>
    </xf>
    <xf numFmtId="10" fontId="143" fillId="23" borderId="42" xfId="0" applyNumberFormat="1" applyFont="1" applyFill="1" applyBorder="1" applyAlignment="1">
      <alignment horizontal="right" vertical="center" indent="1"/>
    </xf>
    <xf numFmtId="10" fontId="143" fillId="23" borderId="103" xfId="0" applyNumberFormat="1" applyFont="1" applyFill="1" applyBorder="1" applyAlignment="1">
      <alignment horizontal="right" vertical="center" indent="1"/>
    </xf>
    <xf numFmtId="10" fontId="143" fillId="23" borderId="108" xfId="0" applyNumberFormat="1" applyFont="1" applyFill="1" applyBorder="1" applyAlignment="1">
      <alignment horizontal="right" vertical="center" indent="1"/>
    </xf>
    <xf numFmtId="0" fontId="98" fillId="24" borderId="0" xfId="0" applyFont="1" applyFill="1" applyBorder="1" applyAlignment="1">
      <alignment horizontal="center" vertical="center"/>
    </xf>
    <xf numFmtId="0" fontId="99" fillId="24" borderId="0" xfId="0" applyNumberFormat="1" applyFont="1" applyFill="1" applyBorder="1" applyAlignment="1">
      <alignment horizontal="center" vertical="center"/>
    </xf>
    <xf numFmtId="0" fontId="97" fillId="24" borderId="167" xfId="0" applyFont="1" applyFill="1" applyBorder="1" applyAlignment="1">
      <alignment vertical="center"/>
    </xf>
    <xf numFmtId="10" fontId="143" fillId="23" borderId="40" xfId="0" applyNumberFormat="1" applyFont="1" applyFill="1" applyBorder="1" applyAlignment="1">
      <alignment horizontal="right" vertical="center" indent="1"/>
    </xf>
    <xf numFmtId="0" fontId="87" fillId="7" borderId="169" xfId="0" applyFont="1" applyFill="1" applyBorder="1" applyAlignment="1">
      <alignment horizontal="center" vertical="center"/>
    </xf>
    <xf numFmtId="10" fontId="143" fillId="23" borderId="170" xfId="0" applyNumberFormat="1" applyFont="1" applyFill="1" applyBorder="1" applyAlignment="1">
      <alignment horizontal="right" vertical="center" indent="1"/>
    </xf>
    <xf numFmtId="0" fontId="87" fillId="7" borderId="46" xfId="0" applyFont="1" applyFill="1" applyBorder="1" applyAlignment="1">
      <alignment horizontal="center" vertical="center"/>
    </xf>
    <xf numFmtId="165" fontId="89" fillId="9" borderId="174" xfId="1" applyNumberFormat="1" applyFont="1" applyFill="1" applyBorder="1" applyAlignment="1">
      <alignment horizontal="center" vertical="center"/>
    </xf>
    <xf numFmtId="3" fontId="88" fillId="23" borderId="68" xfId="0" applyNumberFormat="1" applyFont="1" applyFill="1" applyBorder="1" applyAlignment="1">
      <alignment horizontal="right" vertical="center" shrinkToFit="1"/>
    </xf>
    <xf numFmtId="3" fontId="88" fillId="23" borderId="69" xfId="0" applyNumberFormat="1" applyFont="1" applyFill="1" applyBorder="1" applyAlignment="1">
      <alignment horizontal="right" vertical="center" shrinkToFit="1"/>
    </xf>
    <xf numFmtId="3" fontId="88" fillId="23" borderId="71" xfId="0" applyNumberFormat="1" applyFont="1" applyFill="1" applyBorder="1" applyAlignment="1">
      <alignment horizontal="right" vertical="center" shrinkToFit="1"/>
    </xf>
    <xf numFmtId="3" fontId="88" fillId="23" borderId="72" xfId="0" applyNumberFormat="1" applyFont="1" applyFill="1" applyBorder="1" applyAlignment="1">
      <alignment horizontal="right" vertical="center" shrinkToFit="1"/>
    </xf>
    <xf numFmtId="3" fontId="88" fillId="23" borderId="74" xfId="0" applyNumberFormat="1" applyFont="1" applyFill="1" applyBorder="1" applyAlignment="1">
      <alignment horizontal="right" vertical="center" shrinkToFit="1"/>
    </xf>
    <xf numFmtId="3" fontId="88" fillId="23" borderId="80" xfId="0" applyNumberFormat="1" applyFont="1" applyFill="1" applyBorder="1" applyAlignment="1">
      <alignment horizontal="right" vertical="center" shrinkToFit="1"/>
    </xf>
    <xf numFmtId="3" fontId="88" fillId="23" borderId="66" xfId="0" applyNumberFormat="1" applyFont="1" applyFill="1" applyBorder="1" applyAlignment="1">
      <alignment horizontal="right" vertical="center" shrinkToFit="1"/>
    </xf>
    <xf numFmtId="3" fontId="88" fillId="23" borderId="76" xfId="0" applyNumberFormat="1" applyFont="1" applyFill="1" applyBorder="1" applyAlignment="1">
      <alignment horizontal="right" vertical="center" shrinkToFit="1"/>
    </xf>
    <xf numFmtId="3" fontId="88" fillId="23" borderId="82" xfId="0" applyNumberFormat="1" applyFont="1" applyFill="1" applyBorder="1" applyAlignment="1">
      <alignment horizontal="right" vertical="center" shrinkToFit="1"/>
    </xf>
    <xf numFmtId="3" fontId="88" fillId="23" borderId="12" xfId="0" applyNumberFormat="1" applyFont="1" applyFill="1" applyBorder="1" applyAlignment="1">
      <alignment horizontal="right" vertical="center" shrinkToFit="1"/>
    </xf>
    <xf numFmtId="3" fontId="88" fillId="23" borderId="1" xfId="0" applyNumberFormat="1" applyFont="1" applyFill="1" applyBorder="1" applyAlignment="1">
      <alignment horizontal="right" vertical="center" shrinkToFit="1"/>
    </xf>
    <xf numFmtId="3" fontId="88" fillId="23" borderId="86" xfId="0" applyNumberFormat="1" applyFont="1" applyFill="1" applyBorder="1" applyAlignment="1">
      <alignment horizontal="right" vertical="center" shrinkToFit="1"/>
    </xf>
    <xf numFmtId="3" fontId="88" fillId="23" borderId="65" xfId="0" applyNumberFormat="1" applyFont="1" applyFill="1" applyBorder="1" applyAlignment="1">
      <alignment horizontal="right" vertical="center" shrinkToFit="1"/>
    </xf>
    <xf numFmtId="3" fontId="88" fillId="23" borderId="89" xfId="0" applyNumberFormat="1" applyFont="1" applyFill="1" applyBorder="1" applyAlignment="1">
      <alignment horizontal="right" vertical="center" shrinkToFit="1"/>
    </xf>
    <xf numFmtId="3" fontId="88" fillId="23" borderId="43" xfId="0" applyNumberFormat="1" applyFont="1" applyFill="1" applyBorder="1" applyAlignment="1">
      <alignment horizontal="right" vertical="center" shrinkToFit="1"/>
    </xf>
    <xf numFmtId="3" fontId="88" fillId="23" borderId="64" xfId="0" applyNumberFormat="1" applyFont="1" applyFill="1" applyBorder="1" applyAlignment="1">
      <alignment horizontal="right" vertical="center" shrinkToFit="1"/>
    </xf>
    <xf numFmtId="3" fontId="88" fillId="23" borderId="46" xfId="0" applyNumberFormat="1" applyFont="1" applyFill="1" applyBorder="1" applyAlignment="1">
      <alignment horizontal="right" vertical="center" shrinkToFit="1"/>
    </xf>
    <xf numFmtId="3" fontId="88" fillId="23" borderId="19" xfId="0" applyNumberFormat="1" applyFont="1" applyFill="1" applyBorder="1" applyAlignment="1">
      <alignment horizontal="right" vertical="center" shrinkToFit="1"/>
    </xf>
    <xf numFmtId="3" fontId="88" fillId="23" borderId="88" xfId="0" applyNumberFormat="1" applyFont="1" applyFill="1" applyBorder="1" applyAlignment="1">
      <alignment horizontal="right" vertical="center" shrinkToFit="1"/>
    </xf>
    <xf numFmtId="3" fontId="88" fillId="23" borderId="102" xfId="0" applyNumberFormat="1" applyFont="1" applyFill="1" applyBorder="1" applyAlignment="1">
      <alignment horizontal="right" vertical="center" shrinkToFit="1"/>
    </xf>
    <xf numFmtId="3" fontId="88" fillId="23" borderId="169" xfId="0" applyNumberFormat="1" applyFont="1" applyFill="1" applyBorder="1" applyAlignment="1">
      <alignment horizontal="right" vertical="center" shrinkToFit="1"/>
    </xf>
    <xf numFmtId="3" fontId="88" fillId="23" borderId="107" xfId="0" applyNumberFormat="1" applyFont="1" applyFill="1" applyBorder="1" applyAlignment="1">
      <alignment horizontal="right" vertical="center" shrinkToFit="1"/>
    </xf>
    <xf numFmtId="3" fontId="148" fillId="22" borderId="155" xfId="0" applyNumberFormat="1" applyFont="1" applyFill="1" applyBorder="1" applyAlignment="1">
      <alignment horizontal="center" vertical="center"/>
    </xf>
    <xf numFmtId="3" fontId="148" fillId="21" borderId="155" xfId="0" applyNumberFormat="1" applyFont="1" applyFill="1" applyBorder="1" applyAlignment="1">
      <alignment horizontal="center" vertical="center"/>
    </xf>
    <xf numFmtId="3" fontId="148" fillId="21" borderId="156" xfId="0" applyNumberFormat="1" applyFont="1" applyFill="1" applyBorder="1" applyAlignment="1">
      <alignment horizontal="center" vertical="center"/>
    </xf>
    <xf numFmtId="3" fontId="148" fillId="15" borderId="155" xfId="0" applyNumberFormat="1" applyFont="1" applyFill="1" applyBorder="1" applyAlignment="1">
      <alignment horizontal="center" vertical="center"/>
    </xf>
    <xf numFmtId="3" fontId="90" fillId="21" borderId="22" xfId="0" applyNumberFormat="1" applyFont="1" applyFill="1" applyBorder="1" applyAlignment="1">
      <alignment horizontal="right" vertical="center"/>
    </xf>
    <xf numFmtId="3" fontId="90" fillId="20" borderId="14" xfId="0" applyNumberFormat="1" applyFont="1" applyFill="1" applyBorder="1" applyAlignment="1">
      <alignment horizontal="right" vertical="center"/>
    </xf>
    <xf numFmtId="3" fontId="90" fillId="22" borderId="14" xfId="0" applyNumberFormat="1" applyFont="1" applyFill="1" applyBorder="1" applyAlignment="1">
      <alignment horizontal="right" vertical="center"/>
    </xf>
    <xf numFmtId="3" fontId="90" fillId="21" borderId="14" xfId="0" applyNumberFormat="1" applyFont="1" applyFill="1" applyBorder="1" applyAlignment="1">
      <alignment horizontal="right" vertical="center"/>
    </xf>
    <xf numFmtId="3" fontId="90" fillId="21" borderId="8" xfId="0" applyNumberFormat="1" applyFont="1" applyFill="1" applyBorder="1" applyAlignment="1">
      <alignment horizontal="right" vertical="center"/>
    </xf>
    <xf numFmtId="3" fontId="90" fillId="15" borderId="14" xfId="0" applyNumberFormat="1" applyFont="1" applyFill="1" applyBorder="1" applyAlignment="1">
      <alignment horizontal="right" vertical="center"/>
    </xf>
    <xf numFmtId="3" fontId="90" fillId="21" borderId="4" xfId="0" applyNumberFormat="1" applyFont="1" applyFill="1" applyBorder="1" applyAlignment="1">
      <alignment horizontal="right" vertical="center"/>
    </xf>
    <xf numFmtId="3" fontId="90" fillId="20" borderId="13" xfId="0" applyNumberFormat="1" applyFont="1" applyFill="1" applyBorder="1" applyAlignment="1">
      <alignment horizontal="right" vertical="center"/>
    </xf>
    <xf numFmtId="3" fontId="90" fillId="22" borderId="13" xfId="0" applyNumberFormat="1" applyFont="1" applyFill="1" applyBorder="1" applyAlignment="1">
      <alignment horizontal="right" vertical="center"/>
    </xf>
    <xf numFmtId="3" fontId="90" fillId="21" borderId="13" xfId="0" applyNumberFormat="1" applyFont="1" applyFill="1" applyBorder="1" applyAlignment="1">
      <alignment horizontal="right" vertical="center"/>
    </xf>
    <xf numFmtId="3" fontId="90" fillId="21" borderId="7" xfId="0" applyNumberFormat="1" applyFont="1" applyFill="1" applyBorder="1" applyAlignment="1">
      <alignment horizontal="right" vertical="center"/>
    </xf>
    <xf numFmtId="3" fontId="90" fillId="15" borderId="13" xfId="0" applyNumberFormat="1" applyFont="1" applyFill="1" applyBorder="1" applyAlignment="1">
      <alignment horizontal="right" vertical="center"/>
    </xf>
    <xf numFmtId="3" fontId="90" fillId="21" borderId="16" xfId="0" applyNumberFormat="1" applyFont="1" applyFill="1" applyBorder="1" applyAlignment="1">
      <alignment horizontal="right" vertical="center"/>
    </xf>
    <xf numFmtId="3" fontId="90" fillId="20" borderId="15" xfId="0" applyNumberFormat="1" applyFont="1" applyFill="1" applyBorder="1" applyAlignment="1">
      <alignment horizontal="right" vertical="center"/>
    </xf>
    <xf numFmtId="3" fontId="90" fillId="22" borderId="15" xfId="0" applyNumberFormat="1" applyFont="1" applyFill="1" applyBorder="1" applyAlignment="1">
      <alignment horizontal="right" vertical="center"/>
    </xf>
    <xf numFmtId="3" fontId="90" fillId="21" borderId="15" xfId="0" applyNumberFormat="1" applyFont="1" applyFill="1" applyBorder="1" applyAlignment="1">
      <alignment horizontal="right" vertical="center"/>
    </xf>
    <xf numFmtId="3" fontId="90" fillId="21" borderId="17" xfId="0" applyNumberFormat="1" applyFont="1" applyFill="1" applyBorder="1" applyAlignment="1">
      <alignment horizontal="right" vertical="center"/>
    </xf>
    <xf numFmtId="3" fontId="90" fillId="15" borderId="15" xfId="0" applyNumberFormat="1" applyFont="1" applyFill="1" applyBorder="1" applyAlignment="1">
      <alignment horizontal="right" vertical="center"/>
    </xf>
    <xf numFmtId="3" fontId="90" fillId="21" borderId="77" xfId="0" applyNumberFormat="1" applyFont="1" applyFill="1" applyBorder="1" applyAlignment="1">
      <alignment horizontal="right" vertical="center"/>
    </xf>
    <xf numFmtId="3" fontId="90" fillId="20" borderId="78" xfId="0" applyNumberFormat="1" applyFont="1" applyFill="1" applyBorder="1" applyAlignment="1">
      <alignment horizontal="right" vertical="center"/>
    </xf>
    <xf numFmtId="3" fontId="90" fillId="20" borderId="78" xfId="0" applyNumberFormat="1" applyFont="1" applyFill="1" applyBorder="1" applyAlignment="1">
      <alignment horizontal="right" vertical="center" wrapText="1"/>
    </xf>
    <xf numFmtId="3" fontId="90" fillId="22" borderId="78" xfId="0" applyNumberFormat="1" applyFont="1" applyFill="1" applyBorder="1" applyAlignment="1">
      <alignment horizontal="right" vertical="center"/>
    </xf>
    <xf numFmtId="3" fontId="90" fillId="21" borderId="78" xfId="0" applyNumberFormat="1" applyFont="1" applyFill="1" applyBorder="1" applyAlignment="1">
      <alignment horizontal="right" vertical="center"/>
    </xf>
    <xf numFmtId="3" fontId="90" fillId="21" borderId="79" xfId="0" applyNumberFormat="1" applyFont="1" applyFill="1" applyBorder="1" applyAlignment="1">
      <alignment horizontal="right" vertical="center"/>
    </xf>
    <xf numFmtId="3" fontId="90" fillId="15" borderId="78" xfId="0" applyNumberFormat="1" applyFont="1" applyFill="1" applyBorder="1" applyAlignment="1">
      <alignment horizontal="right" vertical="center"/>
    </xf>
    <xf numFmtId="3" fontId="90" fillId="21" borderId="9" xfId="0" applyNumberFormat="1" applyFont="1" applyFill="1" applyBorder="1" applyAlignment="1">
      <alignment horizontal="right" vertical="center"/>
    </xf>
    <xf numFmtId="3" fontId="90" fillId="20" borderId="83" xfId="0" applyNumberFormat="1" applyFont="1" applyFill="1" applyBorder="1" applyAlignment="1">
      <alignment horizontal="right" vertical="center"/>
    </xf>
    <xf numFmtId="3" fontId="90" fillId="22" borderId="83" xfId="0" applyNumberFormat="1" applyFont="1" applyFill="1" applyBorder="1" applyAlignment="1">
      <alignment horizontal="right" vertical="center"/>
    </xf>
    <xf numFmtId="3" fontId="90" fillId="21" borderId="83" xfId="0" applyNumberFormat="1" applyFont="1" applyFill="1" applyBorder="1" applyAlignment="1">
      <alignment horizontal="right" vertical="center"/>
    </xf>
    <xf numFmtId="3" fontId="90" fillId="21" borderId="10" xfId="0" applyNumberFormat="1" applyFont="1" applyFill="1" applyBorder="1" applyAlignment="1">
      <alignment horizontal="right" vertical="center"/>
    </xf>
    <xf numFmtId="3" fontId="90" fillId="15" borderId="83" xfId="0" applyNumberFormat="1" applyFont="1" applyFill="1" applyBorder="1" applyAlignment="1">
      <alignment horizontal="right" vertical="center"/>
    </xf>
    <xf numFmtId="3" fontId="90" fillId="21" borderId="6" xfId="0" applyNumberFormat="1" applyFont="1" applyFill="1" applyBorder="1" applyAlignment="1">
      <alignment horizontal="right" vertical="center"/>
    </xf>
    <xf numFmtId="3" fontId="90" fillId="20" borderId="23" xfId="0" applyNumberFormat="1" applyFont="1" applyFill="1" applyBorder="1" applyAlignment="1">
      <alignment horizontal="right" vertical="center"/>
    </xf>
    <xf numFmtId="3" fontId="90" fillId="22" borderId="23" xfId="0" applyNumberFormat="1" applyFont="1" applyFill="1" applyBorder="1" applyAlignment="1">
      <alignment horizontal="right" vertical="center"/>
    </xf>
    <xf numFmtId="3" fontId="90" fillId="21" borderId="23" xfId="0" applyNumberFormat="1" applyFont="1" applyFill="1" applyBorder="1" applyAlignment="1">
      <alignment horizontal="right" vertical="center"/>
    </xf>
    <xf numFmtId="3" fontId="90" fillId="21" borderId="18" xfId="0" applyNumberFormat="1" applyFont="1" applyFill="1" applyBorder="1" applyAlignment="1">
      <alignment horizontal="right" vertical="center"/>
    </xf>
    <xf numFmtId="3" fontId="90" fillId="15" borderId="23" xfId="0" applyNumberFormat="1" applyFont="1" applyFill="1" applyBorder="1" applyAlignment="1">
      <alignment horizontal="right" vertical="center"/>
    </xf>
    <xf numFmtId="3" fontId="90" fillId="21" borderId="91" xfId="0" applyNumberFormat="1" applyFont="1" applyFill="1" applyBorder="1" applyAlignment="1">
      <alignment horizontal="right" vertical="center"/>
    </xf>
    <xf numFmtId="3" fontId="90" fillId="20" borderId="92" xfId="0" applyNumberFormat="1" applyFont="1" applyFill="1" applyBorder="1" applyAlignment="1">
      <alignment horizontal="right" vertical="center"/>
    </xf>
    <xf numFmtId="3" fontId="90" fillId="22" borderId="92" xfId="0" applyNumberFormat="1" applyFont="1" applyFill="1" applyBorder="1" applyAlignment="1">
      <alignment horizontal="right" vertical="center"/>
    </xf>
    <xf numFmtId="3" fontId="90" fillId="21" borderId="92" xfId="0" applyNumberFormat="1" applyFont="1" applyFill="1" applyBorder="1" applyAlignment="1">
      <alignment horizontal="right" vertical="center"/>
    </xf>
    <xf numFmtId="3" fontId="90" fillId="21" borderId="93" xfId="0" applyNumberFormat="1" applyFont="1" applyFill="1" applyBorder="1" applyAlignment="1">
      <alignment horizontal="right" vertical="center"/>
    </xf>
    <xf numFmtId="3" fontId="90" fillId="15" borderId="92" xfId="0" applyNumberFormat="1" applyFont="1" applyFill="1" applyBorder="1" applyAlignment="1">
      <alignment horizontal="right" vertical="center"/>
    </xf>
    <xf numFmtId="3" fontId="90" fillId="21" borderId="32" xfId="0" applyNumberFormat="1" applyFont="1" applyFill="1" applyBorder="1" applyAlignment="1">
      <alignment horizontal="right" vertical="center"/>
    </xf>
    <xf numFmtId="3" fontId="90" fillId="20" borderId="95" xfId="0" applyNumberFormat="1" applyFont="1" applyFill="1" applyBorder="1" applyAlignment="1">
      <alignment horizontal="right" vertical="center"/>
    </xf>
    <xf numFmtId="3" fontId="90" fillId="22" borderId="95" xfId="0" applyNumberFormat="1" applyFont="1" applyFill="1" applyBorder="1" applyAlignment="1">
      <alignment horizontal="right" vertical="center"/>
    </xf>
    <xf numFmtId="3" fontId="90" fillId="21" borderId="95" xfId="0" applyNumberFormat="1" applyFont="1" applyFill="1" applyBorder="1" applyAlignment="1">
      <alignment horizontal="right" vertical="center"/>
    </xf>
    <xf numFmtId="3" fontId="90" fillId="21" borderId="31" xfId="0" applyNumberFormat="1" applyFont="1" applyFill="1" applyBorder="1" applyAlignment="1">
      <alignment horizontal="right" vertical="center"/>
    </xf>
    <xf numFmtId="3" fontId="90" fillId="15" borderId="95" xfId="0" applyNumberFormat="1" applyFont="1" applyFill="1" applyBorder="1" applyAlignment="1">
      <alignment horizontal="right" vertical="center"/>
    </xf>
    <xf numFmtId="3" fontId="90" fillId="21" borderId="5" xfId="0" applyNumberFormat="1" applyFont="1" applyFill="1" applyBorder="1" applyAlignment="1">
      <alignment horizontal="right" vertical="center"/>
    </xf>
    <xf numFmtId="3" fontId="90" fillId="20" borderId="11" xfId="0" applyNumberFormat="1" applyFont="1" applyFill="1" applyBorder="1" applyAlignment="1">
      <alignment horizontal="right" vertical="center"/>
    </xf>
    <xf numFmtId="3" fontId="90" fillId="22" borderId="11" xfId="0" applyNumberFormat="1" applyFont="1" applyFill="1" applyBorder="1" applyAlignment="1">
      <alignment horizontal="right" vertical="center"/>
    </xf>
    <xf numFmtId="3" fontId="90" fillId="21" borderId="11" xfId="0" applyNumberFormat="1" applyFont="1" applyFill="1" applyBorder="1" applyAlignment="1">
      <alignment horizontal="right" vertical="center"/>
    </xf>
    <xf numFmtId="3" fontId="90" fillId="21" borderId="29" xfId="0" applyNumberFormat="1" applyFont="1" applyFill="1" applyBorder="1" applyAlignment="1">
      <alignment horizontal="right" vertical="center"/>
    </xf>
    <xf numFmtId="3" fontId="90" fillId="15" borderId="11" xfId="0" applyNumberFormat="1" applyFont="1" applyFill="1" applyBorder="1" applyAlignment="1">
      <alignment horizontal="right" vertical="center"/>
    </xf>
    <xf numFmtId="3" fontId="90" fillId="21" borderId="96" xfId="0" applyNumberFormat="1" applyFont="1" applyFill="1" applyBorder="1" applyAlignment="1">
      <alignment horizontal="right" vertical="center"/>
    </xf>
    <xf numFmtId="3" fontId="90" fillId="20" borderId="97" xfId="0" applyNumberFormat="1" applyFont="1" applyFill="1" applyBorder="1" applyAlignment="1">
      <alignment horizontal="right" vertical="center"/>
    </xf>
    <xf numFmtId="3" fontId="90" fillId="22" borderId="97" xfId="0" applyNumberFormat="1" applyFont="1" applyFill="1" applyBorder="1" applyAlignment="1">
      <alignment horizontal="right" vertical="center"/>
    </xf>
    <xf numFmtId="3" fontId="90" fillId="21" borderId="97" xfId="0" applyNumberFormat="1" applyFont="1" applyFill="1" applyBorder="1" applyAlignment="1">
      <alignment horizontal="right" vertical="center"/>
    </xf>
    <xf numFmtId="3" fontId="90" fillId="21" borderId="98" xfId="0" applyNumberFormat="1" applyFont="1" applyFill="1" applyBorder="1" applyAlignment="1">
      <alignment horizontal="right" vertical="center"/>
    </xf>
    <xf numFmtId="3" fontId="90" fillId="15" borderId="97" xfId="0" applyNumberFormat="1" applyFont="1" applyFill="1" applyBorder="1" applyAlignment="1">
      <alignment horizontal="right" vertical="center"/>
    </xf>
    <xf numFmtId="3" fontId="90" fillId="21" borderId="99" xfId="0" applyNumberFormat="1" applyFont="1" applyFill="1" applyBorder="1" applyAlignment="1">
      <alignment horizontal="right" vertical="center"/>
    </xf>
    <xf numFmtId="3" fontId="90" fillId="20" borderId="100" xfId="0" applyNumberFormat="1" applyFont="1" applyFill="1" applyBorder="1" applyAlignment="1">
      <alignment horizontal="right" vertical="center"/>
    </xf>
    <xf numFmtId="3" fontId="90" fillId="22" borderId="100" xfId="0" applyNumberFormat="1" applyFont="1" applyFill="1" applyBorder="1" applyAlignment="1">
      <alignment horizontal="right" vertical="center"/>
    </xf>
    <xf numFmtId="3" fontId="90" fillId="21" borderId="100" xfId="0" applyNumberFormat="1" applyFont="1" applyFill="1" applyBorder="1" applyAlignment="1">
      <alignment horizontal="right" vertical="center"/>
    </xf>
    <xf numFmtId="3" fontId="90" fillId="21" borderId="101" xfId="0" applyNumberFormat="1" applyFont="1" applyFill="1" applyBorder="1" applyAlignment="1">
      <alignment horizontal="right" vertical="center"/>
    </xf>
    <xf numFmtId="3" fontId="90" fillId="15" borderId="100" xfId="0" applyNumberFormat="1" applyFont="1" applyFill="1" applyBorder="1" applyAlignment="1">
      <alignment horizontal="right" vertical="center"/>
    </xf>
    <xf numFmtId="3" fontId="90" fillId="21" borderId="175" xfId="0" applyNumberFormat="1" applyFont="1" applyFill="1" applyBorder="1" applyAlignment="1">
      <alignment horizontal="right" vertical="center"/>
    </xf>
    <xf numFmtId="3" fontId="90" fillId="21" borderId="104" xfId="0" applyNumberFormat="1" applyFont="1" applyFill="1" applyBorder="1" applyAlignment="1">
      <alignment horizontal="right" vertical="center"/>
    </xf>
    <xf numFmtId="3" fontId="90" fillId="20" borderId="105" xfId="0" applyNumberFormat="1" applyFont="1" applyFill="1" applyBorder="1" applyAlignment="1">
      <alignment horizontal="right" vertical="center"/>
    </xf>
    <xf numFmtId="3" fontId="90" fillId="22" borderId="105" xfId="0" applyNumberFormat="1" applyFont="1" applyFill="1" applyBorder="1" applyAlignment="1">
      <alignment horizontal="right" vertical="center"/>
    </xf>
    <xf numFmtId="3" fontId="90" fillId="21" borderId="105" xfId="0" applyNumberFormat="1" applyFont="1" applyFill="1" applyBorder="1" applyAlignment="1">
      <alignment horizontal="right" vertical="center"/>
    </xf>
    <xf numFmtId="3" fontId="90" fillId="21" borderId="106" xfId="0" applyNumberFormat="1" applyFont="1" applyFill="1" applyBorder="1" applyAlignment="1">
      <alignment horizontal="right" vertical="center"/>
    </xf>
    <xf numFmtId="3" fontId="90" fillId="15" borderId="105" xfId="0" applyNumberFormat="1" applyFont="1" applyFill="1" applyBorder="1" applyAlignment="1">
      <alignment horizontal="right" vertical="center"/>
    </xf>
    <xf numFmtId="3" fontId="90" fillId="21" borderId="171" xfId="0" applyNumberFormat="1" applyFont="1" applyFill="1" applyBorder="1" applyAlignment="1">
      <alignment horizontal="right" vertical="center"/>
    </xf>
    <xf numFmtId="3" fontId="90" fillId="20" borderId="172" xfId="0" applyNumberFormat="1" applyFont="1" applyFill="1" applyBorder="1" applyAlignment="1">
      <alignment horizontal="right" vertical="center"/>
    </xf>
    <xf numFmtId="3" fontId="90" fillId="22" borderId="172" xfId="0" applyNumberFormat="1" applyFont="1" applyFill="1" applyBorder="1" applyAlignment="1">
      <alignment horizontal="right" vertical="center"/>
    </xf>
    <xf numFmtId="3" fontId="90" fillId="21" borderId="172" xfId="0" applyNumberFormat="1" applyFont="1" applyFill="1" applyBorder="1" applyAlignment="1">
      <alignment horizontal="right" vertical="center"/>
    </xf>
    <xf numFmtId="3" fontId="90" fillId="21" borderId="173" xfId="0" applyNumberFormat="1" applyFont="1" applyFill="1" applyBorder="1" applyAlignment="1">
      <alignment horizontal="right" vertical="center"/>
    </xf>
    <xf numFmtId="3" fontId="90" fillId="15" borderId="172" xfId="0" applyNumberFormat="1" applyFont="1" applyFill="1" applyBorder="1" applyAlignment="1">
      <alignment horizontal="right" vertical="center"/>
    </xf>
    <xf numFmtId="3" fontId="90" fillId="21" borderId="109" xfId="0" applyNumberFormat="1" applyFont="1" applyFill="1" applyBorder="1" applyAlignment="1">
      <alignment horizontal="right" vertical="center"/>
    </xf>
    <xf numFmtId="3" fontId="90" fillId="20" borderId="110" xfId="0" applyNumberFormat="1" applyFont="1" applyFill="1" applyBorder="1" applyAlignment="1">
      <alignment horizontal="right" vertical="center"/>
    </xf>
    <xf numFmtId="3" fontId="90" fillId="22" borderId="110" xfId="0" applyNumberFormat="1" applyFont="1" applyFill="1" applyBorder="1" applyAlignment="1">
      <alignment horizontal="right" vertical="center"/>
    </xf>
    <xf numFmtId="3" fontId="90" fillId="21" borderId="110" xfId="0" applyNumberFormat="1" applyFont="1" applyFill="1" applyBorder="1" applyAlignment="1">
      <alignment horizontal="right" vertical="center"/>
    </xf>
    <xf numFmtId="3" fontId="90" fillId="21" borderId="111" xfId="0" applyNumberFormat="1" applyFont="1" applyFill="1" applyBorder="1" applyAlignment="1">
      <alignment horizontal="right" vertical="center"/>
    </xf>
    <xf numFmtId="3" fontId="90" fillId="15" borderId="110" xfId="0" applyNumberFormat="1" applyFont="1" applyFill="1" applyBorder="1" applyAlignment="1">
      <alignment horizontal="right" vertical="center"/>
    </xf>
    <xf numFmtId="3" fontId="90" fillId="21" borderId="153" xfId="0" applyNumberFormat="1" applyFont="1" applyFill="1" applyBorder="1" applyAlignment="1">
      <alignment horizontal="right" vertical="center"/>
    </xf>
    <xf numFmtId="3" fontId="90" fillId="21" borderId="154" xfId="0" applyNumberFormat="1" applyFont="1" applyFill="1" applyBorder="1" applyAlignment="1">
      <alignment horizontal="right" vertical="center"/>
    </xf>
    <xf numFmtId="0" fontId="10" fillId="13" borderId="147" xfId="0" applyFont="1" applyFill="1" applyBorder="1" applyAlignment="1">
      <alignment vertical="center"/>
    </xf>
    <xf numFmtId="0" fontId="9" fillId="13" borderId="0" xfId="0" applyFont="1" applyFill="1" applyBorder="1" applyAlignment="1">
      <alignment horizontal="center" vertical="center"/>
    </xf>
    <xf numFmtId="0" fontId="9" fillId="13" borderId="45" xfId="0" applyFont="1" applyFill="1" applyBorder="1" applyAlignment="1">
      <alignment horizontal="center" vertical="center"/>
    </xf>
    <xf numFmtId="3" fontId="9" fillId="13" borderId="0" xfId="0" applyNumberFormat="1" applyFont="1" applyFill="1" applyBorder="1" applyAlignment="1">
      <alignment horizontal="center" vertical="center"/>
    </xf>
    <xf numFmtId="10" fontId="9" fillId="13" borderId="0" xfId="0" applyNumberFormat="1" applyFont="1" applyFill="1" applyBorder="1" applyAlignment="1">
      <alignment horizontal="center" vertical="center" shrinkToFit="1"/>
    </xf>
    <xf numFmtId="0" fontId="10" fillId="13" borderId="44" xfId="0" applyFont="1" applyFill="1" applyBorder="1" applyAlignment="1">
      <alignment horizontal="center" vertical="center"/>
    </xf>
    <xf numFmtId="0" fontId="154" fillId="26" borderId="164" xfId="0" applyFont="1" applyFill="1" applyBorder="1" applyAlignment="1">
      <alignment horizontal="left" vertical="center"/>
    </xf>
    <xf numFmtId="0" fontId="154" fillId="26" borderId="165" xfId="0" applyFont="1" applyFill="1" applyBorder="1" applyAlignment="1">
      <alignment horizontal="left" vertical="center"/>
    </xf>
    <xf numFmtId="0" fontId="124" fillId="6" borderId="194" xfId="0" applyFont="1" applyFill="1" applyBorder="1" applyAlignment="1">
      <alignment horizontal="center" vertical="center"/>
    </xf>
    <xf numFmtId="0" fontId="125" fillId="6" borderId="195" xfId="0" applyFont="1" applyFill="1" applyBorder="1" applyAlignment="1">
      <alignment horizontal="center" vertical="center" wrapText="1"/>
    </xf>
    <xf numFmtId="3" fontId="46" fillId="14" borderId="196" xfId="0" applyNumberFormat="1" applyFont="1" applyFill="1" applyBorder="1" applyAlignment="1">
      <alignment vertical="center"/>
    </xf>
    <xf numFmtId="10" fontId="55" fillId="14" borderId="197" xfId="1" applyNumberFormat="1" applyFont="1" applyFill="1" applyBorder="1" applyAlignment="1">
      <alignment horizontal="right" vertical="center" shrinkToFit="1"/>
    </xf>
    <xf numFmtId="3" fontId="46" fillId="28" borderId="196" xfId="0" applyNumberFormat="1" applyFont="1" applyFill="1" applyBorder="1" applyAlignment="1">
      <alignment vertical="center"/>
    </xf>
    <xf numFmtId="10" fontId="55" fillId="28" borderId="198" xfId="1" applyNumberFormat="1" applyFont="1" applyFill="1" applyBorder="1" applyAlignment="1">
      <alignment horizontal="right" vertical="center" shrinkToFit="1"/>
    </xf>
    <xf numFmtId="10" fontId="55" fillId="14" borderId="198" xfId="1" applyNumberFormat="1" applyFont="1" applyFill="1" applyBorder="1" applyAlignment="1">
      <alignment horizontal="right" vertical="center" shrinkToFit="1"/>
    </xf>
    <xf numFmtId="10" fontId="55" fillId="28" borderId="199" xfId="1" applyNumberFormat="1" applyFont="1" applyFill="1" applyBorder="1" applyAlignment="1">
      <alignment horizontal="right" vertical="center" shrinkToFit="1"/>
    </xf>
    <xf numFmtId="3" fontId="46" fillId="14" borderId="200" xfId="0" applyNumberFormat="1" applyFont="1" applyFill="1" applyBorder="1" applyAlignment="1">
      <alignment vertical="center"/>
    </xf>
    <xf numFmtId="10" fontId="55" fillId="14" borderId="201" xfId="1" applyNumberFormat="1" applyFont="1" applyFill="1" applyBorder="1" applyAlignment="1">
      <alignment horizontal="right" vertical="center" shrinkToFit="1"/>
    </xf>
    <xf numFmtId="3" fontId="46" fillId="14" borderId="202" xfId="0" applyNumberFormat="1" applyFont="1" applyFill="1" applyBorder="1" applyAlignment="1">
      <alignment vertical="center"/>
    </xf>
    <xf numFmtId="10" fontId="55" fillId="14" borderId="203" xfId="1" applyNumberFormat="1" applyFont="1" applyFill="1" applyBorder="1" applyAlignment="1">
      <alignment horizontal="right" vertical="center" shrinkToFit="1"/>
    </xf>
    <xf numFmtId="0" fontId="46" fillId="14" borderId="202" xfId="0" applyFont="1" applyFill="1" applyBorder="1" applyAlignment="1">
      <alignment vertical="center"/>
    </xf>
    <xf numFmtId="10" fontId="55" fillId="14" borderId="204" xfId="1" applyNumberFormat="1" applyFont="1" applyFill="1" applyBorder="1" applyAlignment="1">
      <alignment horizontal="right" vertical="center" shrinkToFit="1"/>
    </xf>
    <xf numFmtId="0" fontId="9" fillId="13" borderId="0" xfId="0" applyFont="1" applyFill="1" applyBorder="1" applyAlignment="1">
      <alignment horizontal="right" vertical="center"/>
    </xf>
    <xf numFmtId="0" fontId="10" fillId="13" borderId="0" xfId="0" applyFont="1" applyFill="1" applyBorder="1" applyAlignment="1">
      <alignment vertical="center"/>
    </xf>
    <xf numFmtId="0" fontId="23" fillId="13" borderId="0" xfId="0" applyFont="1" applyFill="1" applyBorder="1" applyAlignment="1">
      <alignment horizontal="center" vertical="center" wrapText="1"/>
    </xf>
    <xf numFmtId="0" fontId="10" fillId="13" borderId="205" xfId="0" applyFont="1" applyFill="1" applyBorder="1" applyAlignment="1">
      <alignment vertical="center"/>
    </xf>
    <xf numFmtId="0" fontId="39" fillId="13" borderId="205" xfId="0" applyFont="1" applyFill="1" applyBorder="1" applyAlignment="1">
      <alignment horizontal="center" vertical="center" wrapText="1"/>
    </xf>
    <xf numFmtId="0" fontId="10" fillId="13" borderId="206" xfId="0" applyFont="1" applyFill="1" applyBorder="1" applyAlignment="1">
      <alignment vertical="center"/>
    </xf>
    <xf numFmtId="10" fontId="9" fillId="13" borderId="0" xfId="0" applyNumberFormat="1" applyFont="1" applyFill="1" applyBorder="1" applyAlignment="1">
      <alignment horizontal="center" vertical="center"/>
    </xf>
    <xf numFmtId="0" fontId="46" fillId="32" borderId="52" xfId="0" applyFont="1" applyFill="1" applyBorder="1" applyAlignment="1"/>
    <xf numFmtId="0" fontId="9" fillId="35" borderId="36" xfId="0" applyFont="1" applyFill="1" applyBorder="1" applyAlignment="1">
      <alignment vertical="center"/>
    </xf>
    <xf numFmtId="3" fontId="35" fillId="10" borderId="209" xfId="0" applyNumberFormat="1" applyFont="1" applyFill="1" applyBorder="1" applyAlignment="1">
      <alignment horizontal="right" vertical="center" indent="1"/>
    </xf>
    <xf numFmtId="3" fontId="35" fillId="10" borderId="210" xfId="0" applyNumberFormat="1" applyFont="1" applyFill="1" applyBorder="1" applyAlignment="1">
      <alignment horizontal="right" vertical="center" indent="1"/>
    </xf>
    <xf numFmtId="3" fontId="35" fillId="10" borderId="211" xfId="0" applyNumberFormat="1" applyFont="1" applyFill="1" applyBorder="1" applyAlignment="1">
      <alignment horizontal="right" vertical="center" indent="1"/>
    </xf>
    <xf numFmtId="3" fontId="35" fillId="13" borderId="0" xfId="0" applyNumberFormat="1" applyFont="1" applyFill="1" applyBorder="1" applyAlignment="1">
      <alignment horizontal="right" vertical="center" indent="1"/>
    </xf>
    <xf numFmtId="0" fontId="39" fillId="13" borderId="143" xfId="0" applyFont="1" applyFill="1" applyBorder="1" applyAlignment="1">
      <alignment horizontal="center" vertical="center" wrapText="1"/>
    </xf>
    <xf numFmtId="0" fontId="39" fillId="13" borderId="0" xfId="0" applyFont="1" applyFill="1" applyBorder="1" applyAlignment="1">
      <alignment horizontal="center" vertical="center" wrapText="1"/>
    </xf>
    <xf numFmtId="0" fontId="39" fillId="13" borderId="145" xfId="0" applyFont="1" applyFill="1" applyBorder="1" applyAlignment="1">
      <alignment horizontal="center" vertical="center" wrapText="1"/>
    </xf>
    <xf numFmtId="0" fontId="10" fillId="13" borderId="142" xfId="0" applyFont="1" applyFill="1" applyBorder="1" applyAlignment="1">
      <alignment vertical="center"/>
    </xf>
    <xf numFmtId="0" fontId="10" fillId="13" borderId="2" xfId="0" applyFont="1" applyFill="1" applyBorder="1" applyAlignment="1">
      <alignment vertical="center"/>
    </xf>
    <xf numFmtId="0" fontId="107" fillId="13" borderId="0" xfId="0" applyFont="1" applyFill="1" applyBorder="1" applyAlignment="1">
      <alignment vertical="center"/>
    </xf>
    <xf numFmtId="0" fontId="51" fillId="13" borderId="0" xfId="0" applyFont="1" applyFill="1" applyBorder="1" applyAlignment="1">
      <alignment vertical="center"/>
    </xf>
    <xf numFmtId="0" fontId="51" fillId="11" borderId="213" xfId="0" applyFont="1" applyFill="1" applyBorder="1" applyAlignment="1">
      <alignment vertical="center"/>
    </xf>
    <xf numFmtId="0" fontId="28" fillId="14" borderId="192"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193" xfId="0" applyFont="1" applyFill="1" applyBorder="1" applyAlignment="1">
      <alignment horizontal="center" vertical="center" wrapText="1"/>
    </xf>
    <xf numFmtId="0" fontId="87" fillId="7" borderId="68" xfId="0" applyFont="1" applyFill="1" applyBorder="1" applyAlignment="1">
      <alignment horizontal="left" vertical="center" indent="1"/>
    </xf>
    <xf numFmtId="0" fontId="87" fillId="7" borderId="69" xfId="0" applyFont="1" applyFill="1" applyBorder="1" applyAlignment="1">
      <alignment horizontal="left" vertical="center" indent="1"/>
    </xf>
    <xf numFmtId="0" fontId="87" fillId="7" borderId="72" xfId="0" applyFont="1" applyFill="1" applyBorder="1" applyAlignment="1">
      <alignment horizontal="left" vertical="center" indent="1"/>
    </xf>
    <xf numFmtId="0" fontId="87" fillId="7" borderId="76" xfId="0" applyFont="1" applyFill="1" applyBorder="1" applyAlignment="1">
      <alignment horizontal="left" vertical="center" indent="1"/>
    </xf>
    <xf numFmtId="0" fontId="87" fillId="7" borderId="82" xfId="0" applyFont="1" applyFill="1" applyBorder="1" applyAlignment="1">
      <alignment horizontal="left" vertical="center" indent="1"/>
    </xf>
    <xf numFmtId="0" fontId="87" fillId="7" borderId="66" xfId="0" applyFont="1" applyFill="1" applyBorder="1" applyAlignment="1">
      <alignment horizontal="left" vertical="center" indent="1"/>
    </xf>
    <xf numFmtId="0" fontId="87" fillId="7" borderId="86" xfId="0" applyFont="1" applyFill="1" applyBorder="1" applyAlignment="1">
      <alignment horizontal="left" vertical="center" indent="1"/>
    </xf>
    <xf numFmtId="0" fontId="87" fillId="7" borderId="88" xfId="0" applyFont="1" applyFill="1" applyBorder="1" applyAlignment="1">
      <alignment horizontal="left" vertical="center" indent="1"/>
    </xf>
    <xf numFmtId="0" fontId="87" fillId="7" borderId="71" xfId="0" applyFont="1" applyFill="1" applyBorder="1" applyAlignment="1">
      <alignment horizontal="left" vertical="center" indent="1"/>
    </xf>
    <xf numFmtId="0" fontId="87" fillId="7" borderId="102" xfId="0" applyFont="1" applyFill="1" applyBorder="1" applyAlignment="1">
      <alignment horizontal="left" vertical="center" indent="1"/>
    </xf>
    <xf numFmtId="0" fontId="87" fillId="7" borderId="80" xfId="0" applyFont="1" applyFill="1" applyBorder="1" applyAlignment="1">
      <alignment horizontal="left" vertical="center" indent="1"/>
    </xf>
    <xf numFmtId="0" fontId="87" fillId="7" borderId="169" xfId="0" applyFont="1" applyFill="1" applyBorder="1" applyAlignment="1">
      <alignment horizontal="left" vertical="center" indent="1"/>
    </xf>
    <xf numFmtId="0" fontId="87" fillId="7" borderId="107" xfId="0" applyFont="1" applyFill="1" applyBorder="1" applyAlignment="1">
      <alignment horizontal="left" vertical="center" indent="1"/>
    </xf>
    <xf numFmtId="0" fontId="87" fillId="7" borderId="74" xfId="0" applyFont="1" applyFill="1" applyBorder="1" applyAlignment="1">
      <alignment horizontal="left" vertical="center" indent="1"/>
    </xf>
    <xf numFmtId="0" fontId="109" fillId="15" borderId="140" xfId="0" applyFont="1" applyFill="1" applyBorder="1" applyAlignment="1"/>
    <xf numFmtId="0" fontId="0" fillId="15" borderId="0" xfId="0" applyFill="1" applyBorder="1" applyAlignment="1"/>
    <xf numFmtId="0" fontId="81" fillId="15" borderId="0" xfId="0" applyFont="1" applyFill="1" applyBorder="1" applyAlignment="1">
      <alignment horizontal="center"/>
    </xf>
    <xf numFmtId="0" fontId="77" fillId="15" borderId="0" xfId="0" applyFont="1" applyFill="1" applyBorder="1" applyAlignment="1">
      <alignment horizontal="center" vertical="center"/>
    </xf>
    <xf numFmtId="0" fontId="78" fillId="15" borderId="0" xfId="0" applyFont="1" applyFill="1" applyBorder="1" applyAlignment="1">
      <alignment horizontal="center" vertical="center"/>
    </xf>
    <xf numFmtId="0" fontId="79" fillId="15" borderId="0" xfId="0" applyFont="1" applyFill="1" applyBorder="1" applyAlignment="1">
      <alignment horizontal="center" vertical="center" wrapText="1"/>
    </xf>
    <xf numFmtId="0" fontId="0" fillId="15" borderId="117" xfId="0" applyFill="1" applyBorder="1"/>
    <xf numFmtId="0" fontId="0" fillId="13" borderId="221" xfId="0" applyFill="1" applyBorder="1"/>
    <xf numFmtId="0" fontId="27" fillId="13" borderId="0" xfId="0" applyFont="1" applyFill="1" applyBorder="1" applyAlignment="1">
      <alignment horizontal="center" vertical="center"/>
    </xf>
    <xf numFmtId="0" fontId="37" fillId="13" borderId="0" xfId="0" applyFont="1" applyFill="1" applyBorder="1" applyAlignment="1">
      <alignment horizontal="center" vertical="center"/>
    </xf>
    <xf numFmtId="0" fontId="36" fillId="13" borderId="0" xfId="0" applyFont="1" applyFill="1" applyBorder="1" applyAlignment="1">
      <alignment horizontal="center" vertical="center" wrapText="1"/>
    </xf>
    <xf numFmtId="10" fontId="57" fillId="33" borderId="223" xfId="0" applyNumberFormat="1" applyFont="1" applyFill="1" applyBorder="1" applyAlignment="1">
      <alignment vertical="center"/>
    </xf>
    <xf numFmtId="10" fontId="57" fillId="33" borderId="224" xfId="0" applyNumberFormat="1" applyFont="1" applyFill="1" applyBorder="1" applyAlignment="1">
      <alignment vertical="center"/>
    </xf>
    <xf numFmtId="10" fontId="57" fillId="33" borderId="224" xfId="0" applyNumberFormat="1" applyFont="1" applyFill="1" applyBorder="1" applyAlignment="1"/>
    <xf numFmtId="10" fontId="57" fillId="33" borderId="145" xfId="0" applyNumberFormat="1" applyFont="1" applyFill="1" applyBorder="1" applyAlignment="1">
      <alignment vertical="center"/>
    </xf>
    <xf numFmtId="10" fontId="57" fillId="33" borderId="227" xfId="0" applyNumberFormat="1" applyFont="1" applyFill="1" applyBorder="1" applyAlignment="1">
      <alignment vertical="center"/>
    </xf>
    <xf numFmtId="10" fontId="57" fillId="33" borderId="228" xfId="0" applyNumberFormat="1" applyFont="1" applyFill="1" applyBorder="1" applyAlignment="1">
      <alignment vertical="center"/>
    </xf>
    <xf numFmtId="10" fontId="57" fillId="33" borderId="230" xfId="0" applyNumberFormat="1" applyFont="1" applyFill="1" applyBorder="1" applyAlignment="1">
      <alignment vertical="center"/>
    </xf>
    <xf numFmtId="3" fontId="160" fillId="13" borderId="0" xfId="0" applyNumberFormat="1" applyFont="1" applyFill="1" applyBorder="1" applyAlignment="1">
      <alignment horizontal="center" vertical="center"/>
    </xf>
    <xf numFmtId="10" fontId="57" fillId="33" borderId="232" xfId="0" applyNumberFormat="1" applyFont="1" applyFill="1" applyBorder="1" applyAlignment="1">
      <alignment vertical="center"/>
    </xf>
    <xf numFmtId="0" fontId="156" fillId="15" borderId="138" xfId="0" applyFont="1" applyFill="1" applyBorder="1" applyAlignment="1"/>
    <xf numFmtId="0" fontId="80" fillId="8" borderId="0" xfId="0" applyFont="1" applyFill="1" applyBorder="1" applyAlignment="1">
      <alignment horizontal="center" vertical="center"/>
    </xf>
    <xf numFmtId="0" fontId="173" fillId="12" borderId="235" xfId="0" applyFont="1" applyFill="1" applyBorder="1" applyAlignment="1">
      <alignment horizontal="center" vertical="center"/>
    </xf>
    <xf numFmtId="165" fontId="89" fillId="9" borderId="240" xfId="1" applyNumberFormat="1" applyFont="1" applyFill="1" applyBorder="1" applyAlignment="1">
      <alignment horizontal="center" vertical="center"/>
    </xf>
    <xf numFmtId="165" fontId="89" fillId="9" borderId="241" xfId="1" applyNumberFormat="1" applyFont="1" applyFill="1" applyBorder="1" applyAlignment="1">
      <alignment horizontal="center" vertical="center"/>
    </xf>
    <xf numFmtId="0" fontId="85" fillId="9" borderId="94" xfId="0" applyFont="1" applyFill="1" applyBorder="1" applyAlignment="1">
      <alignment horizontal="center" vertical="center" wrapText="1"/>
    </xf>
    <xf numFmtId="0" fontId="141" fillId="11" borderId="148" xfId="0" applyFont="1" applyFill="1" applyBorder="1" applyAlignment="1">
      <alignment horizontal="center" vertical="top" textRotation="90"/>
    </xf>
    <xf numFmtId="3" fontId="90" fillId="21" borderId="242" xfId="0" applyNumberFormat="1" applyFont="1" applyFill="1" applyBorder="1" applyAlignment="1">
      <alignment horizontal="right" vertical="center"/>
    </xf>
    <xf numFmtId="10" fontId="150" fillId="7" borderId="247" xfId="1" applyNumberFormat="1" applyFont="1" applyFill="1" applyBorder="1" applyAlignment="1">
      <alignment horizontal="center" vertical="center" shrinkToFit="1"/>
    </xf>
    <xf numFmtId="10" fontId="150" fillId="39" borderId="247" xfId="1" applyNumberFormat="1" applyFont="1" applyFill="1" applyBorder="1" applyAlignment="1">
      <alignment horizontal="center" vertical="center" shrinkToFit="1"/>
    </xf>
    <xf numFmtId="10" fontId="150" fillId="37" borderId="247" xfId="1" applyNumberFormat="1" applyFont="1" applyFill="1" applyBorder="1" applyAlignment="1">
      <alignment horizontal="center" vertical="center" shrinkToFit="1"/>
    </xf>
    <xf numFmtId="10" fontId="150" fillId="8" borderId="247" xfId="1" applyNumberFormat="1" applyFont="1" applyFill="1" applyBorder="1" applyAlignment="1">
      <alignment horizontal="center" vertical="center" shrinkToFit="1"/>
    </xf>
    <xf numFmtId="10" fontId="150" fillId="37" borderId="248" xfId="1" applyNumberFormat="1" applyFont="1" applyFill="1" applyBorder="1" applyAlignment="1">
      <alignment horizontal="center" vertical="center" shrinkToFit="1"/>
    </xf>
    <xf numFmtId="10" fontId="150" fillId="37" borderId="249" xfId="1" applyNumberFormat="1" applyFont="1" applyFill="1" applyBorder="1" applyAlignment="1">
      <alignment horizontal="center" vertical="center" shrinkToFit="1"/>
    </xf>
    <xf numFmtId="0" fontId="45" fillId="15" borderId="0" xfId="0" applyFont="1" applyFill="1" applyBorder="1" applyAlignment="1">
      <alignment horizontal="center" vertical="center" shrinkToFit="1"/>
    </xf>
    <xf numFmtId="3" fontId="88" fillId="23" borderId="2" xfId="0" applyNumberFormat="1" applyFont="1" applyFill="1" applyBorder="1" applyAlignment="1">
      <alignment horizontal="right" vertical="center" shrinkToFit="1"/>
    </xf>
    <xf numFmtId="10" fontId="143" fillId="23" borderId="68" xfId="0" applyNumberFormat="1" applyFont="1" applyFill="1" applyBorder="1" applyAlignment="1">
      <alignment horizontal="right" vertical="center" indent="1"/>
    </xf>
    <xf numFmtId="1" fontId="86" fillId="38" borderId="265" xfId="0" applyNumberFormat="1" applyFont="1" applyFill="1" applyBorder="1" applyAlignment="1">
      <alignment horizontal="right" vertical="center"/>
    </xf>
    <xf numFmtId="3" fontId="166" fillId="13" borderId="0" xfId="0" applyNumberFormat="1" applyFont="1" applyFill="1" applyBorder="1" applyAlignment="1">
      <alignment horizontal="right"/>
    </xf>
    <xf numFmtId="3" fontId="199" fillId="13" borderId="2" xfId="0" applyNumberFormat="1" applyFont="1" applyFill="1" applyBorder="1" applyAlignment="1">
      <alignment horizontal="right"/>
    </xf>
    <xf numFmtId="0" fontId="13" fillId="13" borderId="0" xfId="0" applyFont="1" applyFill="1" applyBorder="1" applyAlignment="1">
      <alignment horizontal="center" vertical="center"/>
    </xf>
    <xf numFmtId="0" fontId="13" fillId="5" borderId="36" xfId="0" applyFont="1" applyFill="1" applyBorder="1" applyAlignment="1">
      <alignment vertical="center"/>
    </xf>
    <xf numFmtId="0" fontId="104" fillId="8" borderId="44" xfId="0" applyFont="1" applyFill="1" applyBorder="1" applyAlignment="1">
      <alignment horizontal="left" vertical="center"/>
    </xf>
    <xf numFmtId="49" fontId="3" fillId="46" borderId="0" xfId="0" applyNumberFormat="1" applyFont="1" applyFill="1" applyBorder="1" applyAlignment="1">
      <alignment horizontal="center" vertical="center"/>
    </xf>
    <xf numFmtId="0" fontId="39" fillId="46" borderId="0" xfId="0" applyFont="1" applyFill="1" applyBorder="1" applyAlignment="1">
      <alignment horizontal="center" vertical="center" wrapText="1"/>
    </xf>
    <xf numFmtId="0" fontId="63" fillId="13" borderId="0" xfId="0" applyFont="1" applyFill="1" applyBorder="1" applyAlignment="1">
      <alignment horizontal="left" vertical="center" wrapText="1"/>
    </xf>
    <xf numFmtId="0" fontId="158" fillId="13" borderId="0" xfId="0" applyFont="1" applyFill="1" applyBorder="1" applyAlignment="1">
      <alignment horizontal="center" vertical="center" wrapText="1"/>
    </xf>
    <xf numFmtId="0" fontId="14" fillId="13" borderId="0" xfId="0" applyFont="1" applyFill="1" applyBorder="1" applyAlignment="1">
      <alignment horizontal="left" vertical="center" wrapText="1" indent="1"/>
    </xf>
    <xf numFmtId="49" fontId="74" fillId="46" borderId="0" xfId="0" applyNumberFormat="1" applyFont="1" applyFill="1" applyBorder="1" applyAlignment="1">
      <alignment horizontal="center" vertical="center" wrapText="1"/>
    </xf>
    <xf numFmtId="0" fontId="198" fillId="46" borderId="0" xfId="0" applyFont="1" applyFill="1" applyBorder="1" applyAlignment="1">
      <alignment horizontal="center" vertical="center"/>
    </xf>
    <xf numFmtId="0" fontId="170" fillId="13" borderId="0" xfId="0" applyFont="1" applyFill="1" applyBorder="1" applyAlignment="1">
      <alignment horizontal="center" vertical="center" wrapText="1"/>
    </xf>
    <xf numFmtId="0" fontId="54" fillId="13" borderId="0" xfId="0" applyFont="1" applyFill="1" applyBorder="1" applyAlignment="1">
      <alignment horizontal="center" vertical="center" wrapText="1"/>
    </xf>
    <xf numFmtId="0" fontId="124" fillId="13" borderId="19" xfId="0" applyFont="1" applyFill="1" applyBorder="1" applyAlignment="1">
      <alignment horizontal="center" vertical="center"/>
    </xf>
    <xf numFmtId="0" fontId="125" fillId="13" borderId="19" xfId="0" applyFont="1" applyFill="1" applyBorder="1" applyAlignment="1">
      <alignment horizontal="center" vertical="center" wrapText="1"/>
    </xf>
    <xf numFmtId="0" fontId="95" fillId="13" borderId="44" xfId="0" applyFont="1" applyFill="1" applyBorder="1" applyAlignment="1">
      <alignment horizontal="center" vertical="center" textRotation="90"/>
    </xf>
    <xf numFmtId="0" fontId="9" fillId="13" borderId="0" xfId="0" applyFont="1" applyFill="1" applyBorder="1" applyAlignment="1">
      <alignment vertical="center"/>
    </xf>
    <xf numFmtId="0" fontId="13" fillId="13" borderId="0" xfId="0" applyFont="1" applyFill="1" applyBorder="1" applyAlignment="1">
      <alignment vertical="center"/>
    </xf>
    <xf numFmtId="0" fontId="49" fillId="13" borderId="0" xfId="0" applyFont="1" applyFill="1" applyBorder="1" applyAlignment="1">
      <alignment vertical="center"/>
    </xf>
    <xf numFmtId="0" fontId="22" fillId="13" borderId="0" xfId="0" applyFont="1" applyFill="1" applyBorder="1" applyAlignment="1">
      <alignment vertical="center"/>
    </xf>
    <xf numFmtId="3" fontId="29" fillId="13" borderId="0" xfId="0" applyNumberFormat="1" applyFont="1" applyFill="1" applyBorder="1" applyAlignment="1">
      <alignment vertical="center"/>
    </xf>
    <xf numFmtId="9" fontId="58" fillId="13" borderId="0" xfId="1" applyFont="1" applyFill="1" applyBorder="1" applyAlignment="1">
      <alignment horizontal="right" vertical="center"/>
    </xf>
    <xf numFmtId="3" fontId="43" fillId="13" borderId="0" xfId="0" applyNumberFormat="1" applyFont="1" applyFill="1" applyBorder="1" applyAlignment="1">
      <alignment horizontal="right" vertical="center"/>
    </xf>
    <xf numFmtId="10" fontId="57" fillId="13" borderId="0" xfId="0" applyNumberFormat="1" applyFont="1" applyFill="1" applyBorder="1" applyAlignment="1">
      <alignment vertical="center"/>
    </xf>
    <xf numFmtId="164" fontId="57" fillId="13" borderId="0" xfId="0" applyNumberFormat="1" applyFont="1" applyFill="1" applyBorder="1" applyAlignment="1">
      <alignment vertical="center"/>
    </xf>
    <xf numFmtId="3" fontId="46" fillId="13" borderId="0" xfId="0" applyNumberFormat="1" applyFont="1" applyFill="1" applyBorder="1" applyAlignment="1">
      <alignment vertical="center"/>
    </xf>
    <xf numFmtId="164" fontId="56" fillId="13" borderId="0" xfId="1" applyNumberFormat="1" applyFont="1" applyFill="1" applyBorder="1" applyAlignment="1">
      <alignment horizontal="right" vertical="center"/>
    </xf>
    <xf numFmtId="10" fontId="55" fillId="13" borderId="0" xfId="1" applyNumberFormat="1" applyFont="1" applyFill="1" applyBorder="1" applyAlignment="1">
      <alignment horizontal="right" vertical="center" shrinkToFit="1"/>
    </xf>
    <xf numFmtId="164" fontId="132" fillId="30" borderId="182" xfId="0" applyNumberFormat="1" applyFont="1" applyFill="1" applyBorder="1" applyAlignment="1">
      <alignment vertical="center"/>
    </xf>
    <xf numFmtId="0" fontId="39" fillId="13" borderId="208" xfId="0" applyFont="1" applyFill="1" applyBorder="1" applyAlignment="1">
      <alignment horizontal="center" vertical="center" wrapText="1"/>
    </xf>
    <xf numFmtId="49" fontId="66" fillId="15" borderId="0" xfId="0" applyNumberFormat="1" applyFont="1" applyFill="1" applyBorder="1" applyAlignment="1">
      <alignment horizontal="left" vertical="center"/>
    </xf>
    <xf numFmtId="3" fontId="168" fillId="34" borderId="145" xfId="0" applyNumberFormat="1" applyFont="1" applyFill="1" applyBorder="1" applyAlignment="1">
      <alignment horizontal="right" vertical="center" indent="1"/>
    </xf>
    <xf numFmtId="3" fontId="168" fillId="34" borderId="296" xfId="0" applyNumberFormat="1" applyFont="1" applyFill="1" applyBorder="1" applyAlignment="1">
      <alignment horizontal="right" vertical="center" indent="1"/>
    </xf>
    <xf numFmtId="0" fontId="0" fillId="13" borderId="0" xfId="0" applyFill="1" applyBorder="1"/>
    <xf numFmtId="0" fontId="0" fillId="0" borderId="0" xfId="0" applyFill="1" applyBorder="1" applyAlignment="1">
      <alignment horizontal="left"/>
    </xf>
    <xf numFmtId="0" fontId="0" fillId="0" borderId="0" xfId="0" applyFill="1" applyAlignment="1">
      <alignment vertical="center"/>
    </xf>
    <xf numFmtId="0" fontId="48" fillId="0" borderId="0" xfId="0" applyFont="1" applyFill="1" applyAlignment="1">
      <alignment horizontal="left" vertical="center"/>
    </xf>
    <xf numFmtId="0" fontId="16" fillId="0" borderId="0" xfId="0" applyFont="1" applyFill="1" applyAlignment="1">
      <alignment horizontal="left" vertical="top"/>
    </xf>
    <xf numFmtId="49" fontId="215" fillId="15" borderId="298" xfId="0" applyNumberFormat="1" applyFont="1" applyFill="1" applyBorder="1" applyAlignment="1">
      <alignment horizontal="center"/>
    </xf>
    <xf numFmtId="10" fontId="143" fillId="23" borderId="300" xfId="0" applyNumberFormat="1" applyFont="1" applyFill="1" applyBorder="1" applyAlignment="1">
      <alignment horizontal="right" vertical="center" indent="1"/>
    </xf>
    <xf numFmtId="165" fontId="89" fillId="9" borderId="301" xfId="1" applyNumberFormat="1" applyFont="1" applyFill="1" applyBorder="1" applyAlignment="1">
      <alignment horizontal="center" vertical="center"/>
    </xf>
    <xf numFmtId="0" fontId="87" fillId="50" borderId="69" xfId="0" applyFont="1" applyFill="1" applyBorder="1" applyAlignment="1">
      <alignment horizontal="center" vertical="center"/>
    </xf>
    <xf numFmtId="0" fontId="87" fillId="50" borderId="69" xfId="0" applyFont="1" applyFill="1" applyBorder="1" applyAlignment="1">
      <alignment horizontal="left" vertical="center" indent="1"/>
    </xf>
    <xf numFmtId="0" fontId="87" fillId="50" borderId="68" xfId="0" applyFont="1" applyFill="1" applyBorder="1" applyAlignment="1">
      <alignment horizontal="center" vertical="center"/>
    </xf>
    <xf numFmtId="0" fontId="87" fillId="50" borderId="88" xfId="0" applyFont="1" applyFill="1" applyBorder="1" applyAlignment="1">
      <alignment horizontal="center" vertical="center"/>
    </xf>
    <xf numFmtId="0" fontId="87" fillId="50" borderId="68" xfId="0" applyFont="1" applyFill="1" applyBorder="1" applyAlignment="1">
      <alignment horizontal="left" vertical="center" indent="1"/>
    </xf>
    <xf numFmtId="0" fontId="87" fillId="50" borderId="88" xfId="0" applyFont="1" applyFill="1" applyBorder="1" applyAlignment="1">
      <alignment horizontal="left" vertical="center" indent="1"/>
    </xf>
    <xf numFmtId="0" fontId="39" fillId="13" borderId="302" xfId="0" applyFont="1" applyFill="1" applyBorder="1" applyAlignment="1">
      <alignment horizontal="center" vertical="center" wrapText="1"/>
    </xf>
    <xf numFmtId="0" fontId="94" fillId="24" borderId="0" xfId="0" applyFont="1" applyFill="1" applyBorder="1" applyAlignment="1">
      <alignment horizontal="center" vertical="center"/>
    </xf>
    <xf numFmtId="0" fontId="95" fillId="24" borderId="0" xfId="0" applyNumberFormat="1" applyFont="1" applyFill="1" applyBorder="1" applyAlignment="1">
      <alignment vertical="center"/>
    </xf>
    <xf numFmtId="0" fontId="0" fillId="24" borderId="0" xfId="0" applyFill="1" applyBorder="1"/>
    <xf numFmtId="0" fontId="0" fillId="24" borderId="271" xfId="0" applyFill="1" applyBorder="1"/>
    <xf numFmtId="0" fontId="80" fillId="24" borderId="0" xfId="0" applyFont="1" applyFill="1" applyBorder="1" applyAlignment="1">
      <alignment horizontal="right" vertical="center"/>
    </xf>
    <xf numFmtId="0" fontId="186" fillId="24" borderId="0" xfId="0" applyFont="1" applyFill="1" applyBorder="1" applyAlignment="1">
      <alignment horizontal="center" vertical="center" wrapText="1"/>
    </xf>
    <xf numFmtId="0" fontId="91" fillId="24" borderId="0" xfId="0" applyFont="1" applyFill="1" applyBorder="1" applyAlignment="1">
      <alignment horizontal="center" vertical="center"/>
    </xf>
    <xf numFmtId="0" fontId="138" fillId="24" borderId="0" xfId="0" applyFont="1" applyFill="1" applyBorder="1" applyAlignment="1">
      <alignment horizontal="center" vertical="center" wrapText="1"/>
    </xf>
    <xf numFmtId="0" fontId="139" fillId="24" borderId="0" xfId="0" applyFont="1" applyFill="1" applyBorder="1" applyAlignment="1">
      <alignment horizontal="center" vertical="center"/>
    </xf>
    <xf numFmtId="0" fontId="80" fillId="24" borderId="272" xfId="0" applyFont="1" applyFill="1" applyBorder="1" applyAlignment="1">
      <alignment vertical="center"/>
    </xf>
    <xf numFmtId="0" fontId="120" fillId="24" borderId="0" xfId="0" applyFont="1" applyFill="1" applyBorder="1" applyAlignment="1">
      <alignment horizontal="left" vertical="center"/>
    </xf>
    <xf numFmtId="164" fontId="142" fillId="24" borderId="0" xfId="0" applyNumberFormat="1" applyFont="1" applyFill="1" applyBorder="1" applyAlignment="1">
      <alignment horizontal="center" vertical="center" shrinkToFit="1"/>
    </xf>
    <xf numFmtId="164" fontId="142" fillId="24" borderId="0" xfId="1" applyNumberFormat="1" applyFont="1" applyFill="1" applyBorder="1" applyAlignment="1">
      <alignment horizontal="center" vertical="center" shrinkToFit="1"/>
    </xf>
    <xf numFmtId="0" fontId="120" fillId="24" borderId="243" xfId="0" applyFont="1" applyFill="1" applyBorder="1" applyAlignment="1">
      <alignment horizontal="left" vertical="center"/>
    </xf>
    <xf numFmtId="3" fontId="146" fillId="21" borderId="307" xfId="0" applyNumberFormat="1" applyFont="1" applyFill="1" applyBorder="1" applyAlignment="1">
      <alignment horizontal="center" vertical="center"/>
    </xf>
    <xf numFmtId="0" fontId="9" fillId="7" borderId="13" xfId="0" applyFont="1" applyFill="1" applyBorder="1" applyAlignment="1">
      <alignment vertical="top"/>
    </xf>
    <xf numFmtId="0" fontId="37" fillId="10" borderId="315" xfId="0" applyFont="1" applyFill="1" applyBorder="1" applyAlignment="1">
      <alignment horizontal="center" vertical="center"/>
    </xf>
    <xf numFmtId="9" fontId="58" fillId="29" borderId="25" xfId="1" applyFont="1" applyFill="1" applyBorder="1" applyAlignment="1">
      <alignment horizontal="right" vertical="center"/>
    </xf>
    <xf numFmtId="3" fontId="29" fillId="29" borderId="137" xfId="0" applyNumberFormat="1" applyFont="1" applyFill="1" applyBorder="1" applyAlignment="1">
      <alignment vertical="center"/>
    </xf>
    <xf numFmtId="9" fontId="58" fillId="29" borderId="24" xfId="1" applyFont="1" applyFill="1" applyBorder="1" applyAlignment="1">
      <alignment horizontal="right" vertical="top"/>
    </xf>
    <xf numFmtId="3" fontId="29" fillId="29" borderId="133" xfId="0" applyNumberFormat="1" applyFont="1" applyFill="1" applyBorder="1" applyAlignment="1">
      <alignment vertical="center"/>
    </xf>
    <xf numFmtId="3" fontId="29" fillId="29" borderId="134" xfId="0" applyNumberFormat="1" applyFont="1" applyFill="1" applyBorder="1" applyAlignment="1">
      <alignment vertical="center"/>
    </xf>
    <xf numFmtId="9" fontId="58" fillId="29" borderId="38" xfId="1" applyFont="1" applyFill="1" applyBorder="1" applyAlignment="1">
      <alignment horizontal="right" vertical="center"/>
    </xf>
    <xf numFmtId="9" fontId="58" fillId="29" borderId="24" xfId="1" applyFont="1" applyFill="1" applyBorder="1" applyAlignment="1">
      <alignment horizontal="right" vertical="center"/>
    </xf>
    <xf numFmtId="164" fontId="58" fillId="29" borderId="25" xfId="1" applyNumberFormat="1" applyFont="1" applyFill="1" applyBorder="1" applyAlignment="1">
      <alignment horizontal="right" vertical="center"/>
    </xf>
    <xf numFmtId="9" fontId="58" fillId="29" borderId="297" xfId="1" applyFont="1" applyFill="1" applyBorder="1" applyAlignment="1">
      <alignment horizontal="right" vertical="center"/>
    </xf>
    <xf numFmtId="0" fontId="38" fillId="51" borderId="313" xfId="0" applyFont="1" applyFill="1" applyBorder="1" applyAlignment="1">
      <alignment horizontal="center" vertical="center" wrapText="1"/>
    </xf>
    <xf numFmtId="3" fontId="27" fillId="53" borderId="285" xfId="0" applyNumberFormat="1" applyFont="1" applyFill="1" applyBorder="1" applyAlignment="1">
      <alignment horizontal="right" vertical="center"/>
    </xf>
    <xf numFmtId="3" fontId="27" fillId="53" borderId="222" xfId="0" applyNumberFormat="1" applyFont="1" applyFill="1" applyBorder="1" applyAlignment="1">
      <alignment horizontal="right" vertical="center"/>
    </xf>
    <xf numFmtId="3" fontId="27" fillId="53" borderId="225" xfId="0" applyNumberFormat="1" applyFont="1" applyFill="1" applyBorder="1" applyAlignment="1">
      <alignment horizontal="right" vertical="center"/>
    </xf>
    <xf numFmtId="3" fontId="27" fillId="53" borderId="229" xfId="0" applyNumberFormat="1" applyFont="1" applyFill="1" applyBorder="1" applyAlignment="1">
      <alignment horizontal="right" vertical="center"/>
    </xf>
    <xf numFmtId="3" fontId="27" fillId="53" borderId="231" xfId="0" applyNumberFormat="1" applyFont="1" applyFill="1" applyBorder="1" applyAlignment="1">
      <alignment horizontal="right" vertical="center"/>
    </xf>
    <xf numFmtId="3" fontId="90" fillId="22" borderId="15" xfId="0" applyNumberFormat="1" applyFont="1" applyFill="1" applyBorder="1" applyAlignment="1">
      <alignment horizontal="right" vertical="center" wrapText="1"/>
    </xf>
    <xf numFmtId="0" fontId="121" fillId="37" borderId="220" xfId="0" applyFont="1" applyFill="1" applyBorder="1" applyAlignment="1">
      <alignment horizontal="center" vertical="center" wrapText="1"/>
    </xf>
    <xf numFmtId="0" fontId="121" fillId="37" borderId="353" xfId="0" applyFont="1" applyFill="1" applyBorder="1" applyAlignment="1">
      <alignment horizontal="center" vertical="center" wrapText="1"/>
    </xf>
    <xf numFmtId="0" fontId="121" fillId="37" borderId="352" xfId="0" applyFont="1" applyFill="1" applyBorder="1" applyAlignment="1">
      <alignment horizontal="center" vertical="center" wrapText="1"/>
    </xf>
    <xf numFmtId="3" fontId="145" fillId="19" borderId="262" xfId="0" applyNumberFormat="1" applyFont="1" applyFill="1" applyBorder="1" applyAlignment="1">
      <alignment horizontal="center" vertical="center" shrinkToFit="1"/>
    </xf>
    <xf numFmtId="0" fontId="0" fillId="12" borderId="0" xfId="0" applyFill="1" applyBorder="1"/>
    <xf numFmtId="0" fontId="81" fillId="0" borderId="0" xfId="0" applyFont="1" applyFill="1"/>
    <xf numFmtId="0" fontId="202" fillId="45" borderId="367" xfId="0" applyFont="1" applyFill="1" applyBorder="1" applyAlignment="1">
      <alignment horizontal="center" vertical="center" wrapText="1"/>
    </xf>
    <xf numFmtId="3" fontId="72" fillId="25" borderId="299" xfId="0" applyNumberFormat="1" applyFont="1" applyFill="1" applyBorder="1" applyAlignment="1">
      <alignment horizontal="right" vertical="center" shrinkToFit="1"/>
    </xf>
    <xf numFmtId="0" fontId="137" fillId="12" borderId="382" xfId="0" applyFont="1" applyFill="1" applyBorder="1" applyAlignment="1">
      <alignment horizontal="center" vertical="center"/>
    </xf>
    <xf numFmtId="0" fontId="137" fillId="12" borderId="383" xfId="0" applyFont="1" applyFill="1" applyBorder="1" applyAlignment="1">
      <alignment horizontal="center" vertical="center"/>
    </xf>
    <xf numFmtId="0" fontId="9" fillId="35" borderId="384" xfId="0" applyFont="1" applyFill="1" applyBorder="1" applyAlignment="1">
      <alignment vertical="center"/>
    </xf>
    <xf numFmtId="0" fontId="13" fillId="5" borderId="385" xfId="0" applyFont="1" applyFill="1" applyBorder="1" applyAlignment="1">
      <alignment vertical="center"/>
    </xf>
    <xf numFmtId="0" fontId="137" fillId="12" borderId="392" xfId="0" applyFont="1" applyFill="1" applyBorder="1" applyAlignment="1">
      <alignment horizontal="center" vertical="center"/>
    </xf>
    <xf numFmtId="3" fontId="29" fillId="29" borderId="393" xfId="0" applyNumberFormat="1" applyFont="1" applyFill="1" applyBorder="1" applyAlignment="1">
      <alignment vertical="center"/>
    </xf>
    <xf numFmtId="9" fontId="58" fillId="29" borderId="394" xfId="1" applyFont="1" applyFill="1" applyBorder="1" applyAlignment="1">
      <alignment horizontal="right" vertical="center"/>
    </xf>
    <xf numFmtId="3" fontId="35" fillId="10" borderId="395" xfId="0" applyNumberFormat="1" applyFont="1" applyFill="1" applyBorder="1" applyAlignment="1">
      <alignment horizontal="right" vertical="center" indent="1"/>
    </xf>
    <xf numFmtId="0" fontId="10" fillId="13" borderId="396" xfId="0" applyFont="1" applyFill="1" applyBorder="1" applyAlignment="1">
      <alignment vertical="center"/>
    </xf>
    <xf numFmtId="3" fontId="27" fillId="53" borderId="397" xfId="0" applyNumberFormat="1" applyFont="1" applyFill="1" applyBorder="1" applyAlignment="1">
      <alignment horizontal="right" vertical="center"/>
    </xf>
    <xf numFmtId="10" fontId="57" fillId="33" borderId="398" xfId="0" applyNumberFormat="1" applyFont="1" applyFill="1" applyBorder="1" applyAlignment="1">
      <alignment vertical="center"/>
    </xf>
    <xf numFmtId="0" fontId="10" fillId="13" borderId="399" xfId="0" applyFont="1" applyFill="1" applyBorder="1" applyAlignment="1">
      <alignment vertical="center"/>
    </xf>
    <xf numFmtId="3" fontId="46" fillId="14" borderId="400" xfId="0" applyNumberFormat="1" applyFont="1" applyFill="1" applyBorder="1" applyAlignment="1">
      <alignment vertical="center"/>
    </xf>
    <xf numFmtId="164" fontId="56" fillId="14" borderId="401" xfId="1" applyNumberFormat="1" applyFont="1" applyFill="1" applyBorder="1" applyAlignment="1">
      <alignment horizontal="right" vertical="center"/>
    </xf>
    <xf numFmtId="10" fontId="55" fillId="14" borderId="402" xfId="1" applyNumberFormat="1" applyFont="1" applyFill="1" applyBorder="1" applyAlignment="1">
      <alignment horizontal="right" vertical="center" shrinkToFit="1"/>
    </xf>
    <xf numFmtId="0" fontId="137" fillId="12" borderId="403" xfId="0" applyFont="1" applyFill="1" applyBorder="1" applyAlignment="1">
      <alignment horizontal="center" vertical="center"/>
    </xf>
    <xf numFmtId="0" fontId="9" fillId="54" borderId="378" xfId="0" applyFont="1" applyFill="1" applyBorder="1" applyAlignment="1">
      <alignment horizontal="center" vertical="center"/>
    </xf>
    <xf numFmtId="0" fontId="9" fillId="54" borderId="379" xfId="0" applyFont="1" applyFill="1" applyBorder="1" applyAlignment="1">
      <alignment vertical="center"/>
    </xf>
    <xf numFmtId="0" fontId="13" fillId="54" borderId="379" xfId="0" applyFont="1" applyFill="1" applyBorder="1" applyAlignment="1">
      <alignment vertical="center"/>
    </xf>
    <xf numFmtId="0" fontId="49" fillId="54" borderId="379" xfId="0" applyFont="1" applyFill="1" applyBorder="1" applyAlignment="1">
      <alignment vertical="center"/>
    </xf>
    <xf numFmtId="0" fontId="22" fillId="54" borderId="379" xfId="0" applyFont="1" applyFill="1" applyBorder="1" applyAlignment="1">
      <alignment vertical="center"/>
    </xf>
    <xf numFmtId="0" fontId="10" fillId="54" borderId="379" xfId="0" applyFont="1" applyFill="1" applyBorder="1" applyAlignment="1">
      <alignment vertical="center"/>
    </xf>
    <xf numFmtId="0" fontId="10" fillId="54" borderId="146" xfId="0" applyFont="1" applyFill="1" applyBorder="1" applyAlignment="1">
      <alignment vertical="center"/>
    </xf>
    <xf numFmtId="3" fontId="29" fillId="54" borderId="379" xfId="0" applyNumberFormat="1" applyFont="1" applyFill="1" applyBorder="1" applyAlignment="1">
      <alignment vertical="center"/>
    </xf>
    <xf numFmtId="9" fontId="58" fillId="54" borderId="379" xfId="1" applyFont="1" applyFill="1" applyBorder="1" applyAlignment="1">
      <alignment horizontal="right" vertical="center"/>
    </xf>
    <xf numFmtId="3" fontId="35" fillId="54" borderId="379" xfId="0" applyNumberFormat="1" applyFont="1" applyFill="1" applyBorder="1" applyAlignment="1">
      <alignment horizontal="right" vertical="center" indent="1"/>
    </xf>
    <xf numFmtId="3" fontId="43" fillId="54" borderId="379" xfId="0" applyNumberFormat="1" applyFont="1" applyFill="1" applyBorder="1" applyAlignment="1">
      <alignment horizontal="right" vertical="center"/>
    </xf>
    <xf numFmtId="10" fontId="57" fillId="54" borderId="379" xfId="0" applyNumberFormat="1" applyFont="1" applyFill="1" applyBorder="1" applyAlignment="1">
      <alignment vertical="center"/>
    </xf>
    <xf numFmtId="164" fontId="57" fillId="54" borderId="379" xfId="0" applyNumberFormat="1" applyFont="1" applyFill="1" applyBorder="1" applyAlignment="1">
      <alignment vertical="center"/>
    </xf>
    <xf numFmtId="3" fontId="46" fillId="54" borderId="379" xfId="0" applyNumberFormat="1" applyFont="1" applyFill="1" applyBorder="1" applyAlignment="1">
      <alignment vertical="center"/>
    </xf>
    <xf numFmtId="164" fontId="56" fillId="54" borderId="379" xfId="1" applyNumberFormat="1" applyFont="1" applyFill="1" applyBorder="1" applyAlignment="1">
      <alignment horizontal="right" vertical="center"/>
    </xf>
    <xf numFmtId="10" fontId="55" fillId="54" borderId="379" xfId="1" applyNumberFormat="1" applyFont="1" applyFill="1" applyBorder="1" applyAlignment="1">
      <alignment horizontal="right" vertical="center" shrinkToFit="1"/>
    </xf>
    <xf numFmtId="0" fontId="10" fillId="54" borderId="380" xfId="0" applyFont="1" applyFill="1" applyBorder="1" applyAlignment="1">
      <alignment horizontal="center" vertical="center"/>
    </xf>
    <xf numFmtId="3" fontId="166" fillId="54" borderId="0" xfId="0" applyNumberFormat="1" applyFont="1" applyFill="1" applyBorder="1" applyAlignment="1">
      <alignment horizontal="right"/>
    </xf>
    <xf numFmtId="164" fontId="56" fillId="54" borderId="0" xfId="0" applyNumberFormat="1" applyFont="1" applyFill="1" applyBorder="1" applyAlignment="1">
      <alignment horizontal="right" vertical="top"/>
    </xf>
    <xf numFmtId="0" fontId="16" fillId="54" borderId="391" xfId="0" applyFont="1" applyFill="1" applyBorder="1" applyAlignment="1">
      <alignment vertical="top"/>
    </xf>
    <xf numFmtId="3" fontId="147" fillId="31" borderId="18" xfId="0" applyNumberFormat="1" applyFont="1" applyFill="1" applyBorder="1" applyAlignment="1">
      <alignment horizontal="center"/>
    </xf>
    <xf numFmtId="3" fontId="147" fillId="31" borderId="0" xfId="0" applyNumberFormat="1" applyFont="1" applyFill="1" applyBorder="1" applyAlignment="1">
      <alignment horizontal="center"/>
    </xf>
    <xf numFmtId="3" fontId="148" fillId="20" borderId="404" xfId="0" applyNumberFormat="1" applyFont="1" applyFill="1" applyBorder="1" applyAlignment="1">
      <alignment horizontal="center" vertical="center"/>
    </xf>
    <xf numFmtId="3" fontId="148" fillId="21" borderId="404" xfId="0" applyNumberFormat="1" applyFont="1" applyFill="1" applyBorder="1" applyAlignment="1">
      <alignment horizontal="center" vertical="center"/>
    </xf>
    <xf numFmtId="3" fontId="147" fillId="31" borderId="405" xfId="0" applyNumberFormat="1" applyFont="1" applyFill="1" applyBorder="1" applyAlignment="1">
      <alignment horizontal="center"/>
    </xf>
    <xf numFmtId="0" fontId="13" fillId="5" borderId="37" xfId="0" applyFont="1" applyFill="1" applyBorder="1" applyAlignment="1">
      <alignment vertical="center"/>
    </xf>
    <xf numFmtId="0" fontId="13" fillId="5" borderId="58" xfId="0" applyFont="1" applyFill="1" applyBorder="1" applyAlignment="1">
      <alignment vertical="center"/>
    </xf>
    <xf numFmtId="0" fontId="13" fillId="5" borderId="386" xfId="0" applyFont="1" applyFill="1" applyBorder="1" applyAlignment="1">
      <alignment vertical="center"/>
    </xf>
    <xf numFmtId="0" fontId="13" fillId="5" borderId="385" xfId="0" applyFont="1" applyFill="1" applyBorder="1" applyAlignment="1">
      <alignment horizontal="right" vertical="center"/>
    </xf>
    <xf numFmtId="0" fontId="13" fillId="5" borderId="387" xfId="0" applyFont="1" applyFill="1" applyBorder="1" applyAlignment="1">
      <alignment vertical="center"/>
    </xf>
    <xf numFmtId="0" fontId="13" fillId="5" borderId="388" xfId="0" applyFont="1" applyFill="1" applyBorder="1" applyAlignment="1">
      <alignment vertical="center"/>
    </xf>
    <xf numFmtId="0" fontId="10" fillId="20" borderId="13" xfId="0" applyFont="1" applyFill="1" applyBorder="1" applyAlignment="1">
      <alignment vertical="center"/>
    </xf>
    <xf numFmtId="0" fontId="10" fillId="20" borderId="15" xfId="0" applyFont="1" applyFill="1" applyBorder="1" applyAlignment="1">
      <alignment vertical="center"/>
    </xf>
    <xf numFmtId="0" fontId="10" fillId="20" borderId="389" xfId="0" applyFont="1" applyFill="1" applyBorder="1" applyAlignment="1">
      <alignment vertical="center"/>
    </xf>
    <xf numFmtId="0" fontId="10" fillId="20" borderId="390" xfId="0" applyFont="1" applyFill="1" applyBorder="1" applyAlignment="1">
      <alignment vertical="center"/>
    </xf>
    <xf numFmtId="0" fontId="10" fillId="20" borderId="33" xfId="0" applyFont="1" applyFill="1" applyBorder="1" applyAlignment="1">
      <alignment vertical="center"/>
    </xf>
    <xf numFmtId="0" fontId="30" fillId="51" borderId="314" xfId="0" applyFont="1" applyFill="1" applyBorder="1" applyAlignment="1">
      <alignment horizontal="center" vertical="center" wrapText="1"/>
    </xf>
    <xf numFmtId="0" fontId="244" fillId="23" borderId="66" xfId="0" applyFont="1" applyFill="1" applyBorder="1" applyAlignment="1">
      <alignment horizontal="center" vertical="center" wrapText="1"/>
    </xf>
    <xf numFmtId="0" fontId="0" fillId="13" borderId="0" xfId="0" applyFill="1" applyBorder="1"/>
    <xf numFmtId="165" fontId="150" fillId="37" borderId="247" xfId="1" applyNumberFormat="1" applyFont="1" applyFill="1" applyBorder="1" applyAlignment="1">
      <alignment horizontal="center" vertical="center" shrinkToFit="1"/>
    </xf>
    <xf numFmtId="165" fontId="55" fillId="14" borderId="203" xfId="1" applyNumberFormat="1" applyFont="1" applyFill="1" applyBorder="1" applyAlignment="1">
      <alignment horizontal="right" vertical="center" shrinkToFit="1"/>
    </xf>
    <xf numFmtId="165" fontId="150" fillId="7" borderId="247" xfId="1" applyNumberFormat="1" applyFont="1" applyFill="1" applyBorder="1" applyAlignment="1">
      <alignment horizontal="center" vertical="center" shrinkToFit="1"/>
    </xf>
    <xf numFmtId="3" fontId="247" fillId="53" borderId="225" xfId="0" applyNumberFormat="1" applyFont="1" applyFill="1" applyBorder="1" applyAlignment="1">
      <alignment horizontal="center" vertical="center" wrapText="1"/>
    </xf>
    <xf numFmtId="3" fontId="248" fillId="13" borderId="0" xfId="0" applyNumberFormat="1" applyFont="1" applyFill="1" applyBorder="1" applyAlignment="1">
      <alignment horizontal="right"/>
    </xf>
    <xf numFmtId="9" fontId="248" fillId="13" borderId="0" xfId="1" applyFont="1" applyFill="1" applyBorder="1" applyAlignment="1">
      <alignment horizontal="right"/>
    </xf>
    <xf numFmtId="3" fontId="249" fillId="13" borderId="2" xfId="0" applyNumberFormat="1" applyFont="1" applyFill="1" applyBorder="1" applyAlignment="1">
      <alignment horizontal="right" indent="1"/>
    </xf>
    <xf numFmtId="3" fontId="249" fillId="13" borderId="0" xfId="0" applyNumberFormat="1" applyFont="1" applyFill="1" applyBorder="1" applyAlignment="1">
      <alignment horizontal="right" indent="1"/>
    </xf>
    <xf numFmtId="10" fontId="250" fillId="13" borderId="0" xfId="1" applyNumberFormat="1" applyFont="1" applyFill="1" applyBorder="1" applyAlignment="1">
      <alignment horizontal="right"/>
    </xf>
    <xf numFmtId="164" fontId="251" fillId="13" borderId="0" xfId="0" applyNumberFormat="1" applyFont="1" applyFill="1" applyBorder="1" applyAlignment="1">
      <alignment horizontal="center" vertical="center"/>
    </xf>
    <xf numFmtId="3" fontId="252" fillId="13" borderId="2" xfId="0" applyNumberFormat="1" applyFont="1" applyFill="1" applyBorder="1" applyAlignment="1">
      <alignment horizontal="right"/>
    </xf>
    <xf numFmtId="10" fontId="252" fillId="13" borderId="2" xfId="1" applyNumberFormat="1" applyFont="1" applyFill="1" applyBorder="1" applyAlignment="1">
      <alignment horizontal="right"/>
    </xf>
    <xf numFmtId="164" fontId="251" fillId="13" borderId="0" xfId="0" applyNumberFormat="1" applyFont="1" applyFill="1" applyBorder="1" applyAlignment="1">
      <alignment vertical="center"/>
    </xf>
    <xf numFmtId="0" fontId="253" fillId="13" borderId="2" xfId="0" applyFont="1" applyFill="1" applyBorder="1" applyAlignment="1">
      <alignment horizontal="center"/>
    </xf>
    <xf numFmtId="3" fontId="248" fillId="54" borderId="0" xfId="0" applyNumberFormat="1" applyFont="1" applyFill="1" applyBorder="1" applyAlignment="1">
      <alignment horizontal="right"/>
    </xf>
    <xf numFmtId="9" fontId="248" fillId="54" borderId="0" xfId="1" applyFont="1" applyFill="1" applyBorder="1" applyAlignment="1">
      <alignment horizontal="right"/>
    </xf>
    <xf numFmtId="3" fontId="249" fillId="54" borderId="2" xfId="0" applyNumberFormat="1" applyFont="1" applyFill="1" applyBorder="1" applyAlignment="1">
      <alignment horizontal="right" indent="1"/>
    </xf>
    <xf numFmtId="0" fontId="254" fillId="54" borderId="0" xfId="0" applyFont="1" applyFill="1" applyBorder="1" applyAlignment="1">
      <alignment horizontal="right" vertical="top"/>
    </xf>
    <xf numFmtId="10" fontId="250" fillId="54" borderId="0" xfId="1" applyNumberFormat="1" applyFont="1" applyFill="1" applyBorder="1" applyAlignment="1">
      <alignment horizontal="right"/>
    </xf>
    <xf numFmtId="164" fontId="251" fillId="54" borderId="0" xfId="0" applyNumberFormat="1" applyFont="1" applyFill="1" applyBorder="1" applyAlignment="1">
      <alignment vertical="top"/>
    </xf>
    <xf numFmtId="3" fontId="255" fillId="54" borderId="286" xfId="0" applyNumberFormat="1" applyFont="1" applyFill="1" applyBorder="1" applyAlignment="1">
      <alignment horizontal="right"/>
    </xf>
    <xf numFmtId="10" fontId="255" fillId="54" borderId="0" xfId="1" applyNumberFormat="1" applyFont="1" applyFill="1" applyBorder="1" applyAlignment="1">
      <alignment horizontal="right"/>
    </xf>
    <xf numFmtId="0" fontId="9" fillId="15" borderId="0" xfId="0" applyFont="1" applyFill="1" applyBorder="1"/>
    <xf numFmtId="0" fontId="4" fillId="15" borderId="0" xfId="0" applyFont="1" applyFill="1" applyBorder="1"/>
    <xf numFmtId="0" fontId="10" fillId="15" borderId="0" xfId="0" applyFont="1" applyFill="1" applyBorder="1"/>
    <xf numFmtId="1" fontId="24" fillId="15" borderId="0" xfId="0" applyNumberFormat="1" applyFont="1" applyFill="1" applyBorder="1" applyAlignment="1">
      <alignment horizontal="center" vertical="center"/>
    </xf>
    <xf numFmtId="1" fontId="24" fillId="15" borderId="0" xfId="0" applyNumberFormat="1" applyFont="1" applyFill="1" applyBorder="1" applyAlignment="1"/>
    <xf numFmtId="0" fontId="0" fillId="15" borderId="0" xfId="0" applyFill="1" applyBorder="1" applyAlignment="1">
      <alignment horizontal="center"/>
    </xf>
    <xf numFmtId="0" fontId="5" fillId="15" borderId="0" xfId="0" applyFont="1" applyFill="1" applyBorder="1"/>
    <xf numFmtId="0" fontId="0" fillId="15" borderId="0" xfId="0" applyFill="1" applyBorder="1" applyAlignment="1">
      <alignment horizontal="right"/>
    </xf>
    <xf numFmtId="0" fontId="3" fillId="15" borderId="0" xfId="0" applyFont="1" applyFill="1" applyBorder="1" applyAlignment="1">
      <alignment horizontal="left" vertical="center"/>
    </xf>
    <xf numFmtId="0" fontId="3" fillId="15" borderId="0" xfId="0" applyFont="1" applyFill="1" applyBorder="1" applyAlignment="1">
      <alignment vertical="center"/>
    </xf>
    <xf numFmtId="49" fontId="74" fillId="13" borderId="0" xfId="0" applyNumberFormat="1" applyFont="1" applyFill="1" applyBorder="1" applyAlignment="1">
      <alignment horizontal="center" vertical="center" wrapText="1"/>
    </xf>
    <xf numFmtId="49" fontId="3" fillId="13" borderId="0" xfId="0" applyNumberFormat="1" applyFont="1" applyFill="1" applyBorder="1" applyAlignment="1">
      <alignment horizontal="center" vertical="center"/>
    </xf>
    <xf numFmtId="0" fontId="18" fillId="15" borderId="0" xfId="0" applyFont="1" applyFill="1" applyBorder="1"/>
    <xf numFmtId="0" fontId="232" fillId="59" borderId="0" xfId="0" applyFont="1" applyFill="1" applyBorder="1" applyAlignment="1">
      <alignment vertical="top"/>
    </xf>
    <xf numFmtId="0" fontId="3" fillId="59" borderId="0" xfId="0" applyFont="1" applyFill="1" applyBorder="1" applyAlignment="1">
      <alignment vertical="center"/>
    </xf>
    <xf numFmtId="0" fontId="5" fillId="59" borderId="0" xfId="0" applyFont="1" applyFill="1" applyBorder="1"/>
    <xf numFmtId="0" fontId="0" fillId="59" borderId="0" xfId="0" applyFill="1" applyBorder="1"/>
    <xf numFmtId="0" fontId="18" fillId="15" borderId="0" xfId="0" applyFont="1" applyFill="1" applyBorder="1" applyAlignment="1">
      <alignment vertical="center"/>
    </xf>
    <xf numFmtId="0" fontId="5" fillId="15" borderId="0" xfId="0" applyFont="1" applyFill="1" applyBorder="1" applyAlignment="1">
      <alignment vertical="center"/>
    </xf>
    <xf numFmtId="0" fontId="0" fillId="15" borderId="0" xfId="0" applyFill="1" applyBorder="1" applyAlignment="1">
      <alignment vertical="center"/>
    </xf>
    <xf numFmtId="0" fontId="124" fillId="13" borderId="0" xfId="0" applyFont="1" applyFill="1" applyBorder="1" applyAlignment="1">
      <alignment horizontal="center" vertical="center"/>
    </xf>
    <xf numFmtId="0" fontId="125" fillId="13" borderId="0" xfId="0" applyFont="1" applyFill="1" applyBorder="1" applyAlignment="1">
      <alignment horizontal="center" vertical="center" wrapText="1"/>
    </xf>
    <xf numFmtId="0" fontId="15" fillId="13" borderId="0" xfId="0" applyFont="1" applyFill="1" applyBorder="1" applyAlignment="1">
      <alignment vertical="center"/>
    </xf>
    <xf numFmtId="0" fontId="70" fillId="13" borderId="0" xfId="0" applyFont="1" applyFill="1" applyBorder="1" applyAlignment="1">
      <alignment horizontal="center" vertical="center"/>
    </xf>
    <xf numFmtId="0" fontId="71" fillId="13" borderId="0" xfId="0" applyFont="1" applyFill="1" applyBorder="1" applyAlignment="1">
      <alignment horizontal="center" vertical="center" wrapText="1"/>
    </xf>
    <xf numFmtId="0" fontId="0" fillId="13" borderId="44" xfId="0" applyFill="1" applyBorder="1"/>
    <xf numFmtId="0" fontId="0" fillId="2" borderId="0" xfId="0" applyFill="1" applyBorder="1"/>
    <xf numFmtId="0" fontId="163" fillId="13" borderId="2" xfId="0" applyFont="1" applyFill="1" applyBorder="1" applyAlignment="1">
      <alignment horizontal="left"/>
    </xf>
    <xf numFmtId="0" fontId="13" fillId="5" borderId="11" xfId="0" applyFont="1" applyFill="1" applyBorder="1" applyAlignment="1">
      <alignment vertical="center"/>
    </xf>
    <xf numFmtId="0" fontId="13" fillId="5" borderId="408" xfId="0" applyFont="1" applyFill="1" applyBorder="1" applyAlignment="1">
      <alignment vertical="center"/>
    </xf>
    <xf numFmtId="164" fontId="261" fillId="20" borderId="162" xfId="1" applyNumberFormat="1" applyFont="1" applyFill="1" applyBorder="1" applyAlignment="1">
      <alignment horizontal="center" vertical="center" shrinkToFit="1"/>
    </xf>
    <xf numFmtId="164" fontId="261" fillId="21" borderId="162" xfId="1" applyNumberFormat="1" applyFont="1" applyFill="1" applyBorder="1" applyAlignment="1">
      <alignment horizontal="center" vertical="center" shrinkToFit="1"/>
    </xf>
    <xf numFmtId="164" fontId="261" fillId="21" borderId="236" xfId="1" applyNumberFormat="1" applyFont="1" applyFill="1" applyBorder="1" applyAlignment="1">
      <alignment horizontal="center" vertical="center" shrinkToFit="1"/>
    </xf>
    <xf numFmtId="164" fontId="261" fillId="21" borderId="163" xfId="1" applyNumberFormat="1" applyFont="1" applyFill="1" applyBorder="1" applyAlignment="1">
      <alignment horizontal="center" vertical="center" shrinkToFit="1"/>
    </xf>
    <xf numFmtId="0" fontId="0" fillId="15" borderId="0" xfId="0" applyFill="1" applyBorder="1"/>
    <xf numFmtId="3" fontId="29" fillId="29" borderId="409" xfId="0" applyNumberFormat="1" applyFont="1" applyFill="1" applyBorder="1" applyAlignment="1">
      <alignment vertical="center"/>
    </xf>
    <xf numFmtId="0" fontId="51" fillId="11" borderId="15" xfId="0" applyFont="1" applyFill="1" applyBorder="1" applyAlignment="1">
      <alignment vertical="center"/>
    </xf>
    <xf numFmtId="0" fontId="51" fillId="11" borderId="17" xfId="0" applyFont="1" applyFill="1" applyBorder="1" applyAlignment="1">
      <alignment vertical="center"/>
    </xf>
    <xf numFmtId="0" fontId="51" fillId="11" borderId="55" xfId="0" applyFont="1" applyFill="1" applyBorder="1" applyAlignment="1">
      <alignment vertical="center"/>
    </xf>
    <xf numFmtId="0" fontId="51" fillId="11" borderId="411" xfId="0" applyFont="1" applyFill="1" applyBorder="1" applyAlignment="1">
      <alignment vertical="center"/>
    </xf>
    <xf numFmtId="3" fontId="153" fillId="49" borderId="413" xfId="0" applyNumberFormat="1" applyFont="1" applyFill="1" applyBorder="1" applyAlignment="1">
      <alignment horizontal="center" vertical="center"/>
    </xf>
    <xf numFmtId="0" fontId="12" fillId="15" borderId="288" xfId="0" applyFont="1" applyFill="1" applyBorder="1" applyAlignment="1">
      <alignment horizontal="center" vertical="center"/>
    </xf>
    <xf numFmtId="0" fontId="108" fillId="15" borderId="0" xfId="0" applyFont="1" applyFill="1" applyBorder="1" applyAlignment="1">
      <alignment horizontal="center" vertical="center" shrinkToFit="1"/>
    </xf>
    <xf numFmtId="0" fontId="0" fillId="15" borderId="212" xfId="0" applyFill="1" applyBorder="1" applyAlignment="1">
      <alignment horizontal="center"/>
    </xf>
    <xf numFmtId="0" fontId="67" fillId="15" borderId="0" xfId="0" applyFont="1" applyFill="1" applyBorder="1" applyAlignment="1">
      <alignment horizontal="center" vertical="center"/>
    </xf>
    <xf numFmtId="0" fontId="66" fillId="15" borderId="0" xfId="0" applyFont="1" applyFill="1" applyBorder="1" applyAlignment="1">
      <alignment horizontal="center" vertical="center"/>
    </xf>
    <xf numFmtId="3" fontId="129" fillId="15" borderId="0" xfId="0" applyNumberFormat="1" applyFont="1" applyFill="1" applyBorder="1" applyAlignment="1">
      <alignment horizontal="center" vertical="center"/>
    </xf>
    <xf numFmtId="164" fontId="129" fillId="15" borderId="0" xfId="0" applyNumberFormat="1" applyFont="1" applyFill="1" applyBorder="1" applyAlignment="1">
      <alignment horizontal="center" vertical="center"/>
    </xf>
    <xf numFmtId="37" fontId="167" fillId="15" borderId="0" xfId="0" applyNumberFormat="1" applyFont="1" applyFill="1" applyBorder="1" applyAlignment="1">
      <alignment horizontal="center" vertical="center"/>
    </xf>
    <xf numFmtId="9" fontId="167" fillId="15" borderId="0" xfId="1" applyFont="1" applyFill="1" applyBorder="1" applyAlignment="1">
      <alignment horizontal="center" vertical="center"/>
    </xf>
    <xf numFmtId="3" fontId="263" fillId="52" borderId="415" xfId="0" applyNumberFormat="1" applyFont="1" applyFill="1" applyBorder="1" applyAlignment="1">
      <alignment horizontal="right" vertical="center" shrinkToFit="1"/>
    </xf>
    <xf numFmtId="3" fontId="5" fillId="13" borderId="0" xfId="0" applyNumberFormat="1" applyFont="1" applyFill="1" applyBorder="1" applyAlignment="1">
      <alignment horizontal="center" vertical="top"/>
    </xf>
    <xf numFmtId="0" fontId="5" fillId="13" borderId="0" xfId="0" applyFont="1" applyFill="1" applyBorder="1" applyAlignment="1">
      <alignment horizontal="center" vertical="top"/>
    </xf>
    <xf numFmtId="0" fontId="258" fillId="13" borderId="0" xfId="0" applyFont="1" applyFill="1" applyBorder="1" applyAlignment="1">
      <alignment horizontal="right" vertical="top"/>
    </xf>
    <xf numFmtId="0" fontId="163" fillId="13" borderId="0" xfId="0" applyFont="1" applyFill="1" applyBorder="1" applyAlignment="1">
      <alignment horizontal="left"/>
    </xf>
    <xf numFmtId="49" fontId="184" fillId="8" borderId="0" xfId="0" applyNumberFormat="1" applyFont="1" applyFill="1" applyBorder="1" applyAlignment="1">
      <alignment horizontal="left" vertical="center"/>
    </xf>
    <xf numFmtId="49" fontId="184" fillId="8" borderId="44" xfId="0" applyNumberFormat="1" applyFont="1" applyFill="1" applyBorder="1" applyAlignment="1">
      <alignment horizontal="left" vertical="center"/>
    </xf>
    <xf numFmtId="0" fontId="1" fillId="15" borderId="420" xfId="0" applyFont="1" applyFill="1" applyBorder="1" applyAlignment="1">
      <alignment horizontal="left"/>
    </xf>
    <xf numFmtId="3" fontId="90" fillId="20" borderId="14" xfId="0" applyNumberFormat="1" applyFont="1" applyFill="1" applyBorder="1" applyAlignment="1">
      <alignment horizontal="left" vertical="center"/>
    </xf>
    <xf numFmtId="49" fontId="184" fillId="0" borderId="0" xfId="0" applyNumberFormat="1" applyFont="1" applyFill="1" applyBorder="1" applyAlignment="1">
      <alignment horizontal="left" vertical="center"/>
    </xf>
    <xf numFmtId="49" fontId="184" fillId="0" borderId="44" xfId="0" applyNumberFormat="1" applyFont="1" applyFill="1" applyBorder="1" applyAlignment="1">
      <alignment horizontal="left" vertical="center"/>
    </xf>
    <xf numFmtId="49" fontId="10" fillId="15" borderId="0" xfId="0" applyNumberFormat="1" applyFont="1" applyFill="1" applyBorder="1" applyAlignment="1">
      <alignment horizontal="left"/>
    </xf>
    <xf numFmtId="49" fontId="10" fillId="15" borderId="436" xfId="0" applyNumberFormat="1" applyFont="1" applyFill="1" applyBorder="1" applyAlignment="1">
      <alignment horizontal="left"/>
    </xf>
    <xf numFmtId="49" fontId="205" fillId="60" borderId="180" xfId="0" applyNumberFormat="1" applyFont="1" applyFill="1" applyBorder="1" applyAlignment="1">
      <alignment horizontal="left" wrapText="1"/>
    </xf>
    <xf numFmtId="49" fontId="205" fillId="60" borderId="437" xfId="0" applyNumberFormat="1" applyFont="1" applyFill="1" applyBorder="1" applyAlignment="1">
      <alignment horizontal="left" wrapText="1"/>
    </xf>
    <xf numFmtId="49" fontId="205" fillId="60" borderId="181" xfId="0" applyNumberFormat="1" applyFont="1" applyFill="1" applyBorder="1" applyAlignment="1">
      <alignment horizontal="left" wrapText="1"/>
    </xf>
    <xf numFmtId="49" fontId="205" fillId="60" borderId="438" xfId="0" applyNumberFormat="1" applyFont="1" applyFill="1" applyBorder="1" applyAlignment="1">
      <alignment horizontal="left" wrapText="1"/>
    </xf>
    <xf numFmtId="49" fontId="217" fillId="15" borderId="0" xfId="0" applyNumberFormat="1" applyFont="1" applyFill="1" applyBorder="1" applyAlignment="1">
      <alignment horizontal="center" vertical="center"/>
    </xf>
    <xf numFmtId="49" fontId="217" fillId="15" borderId="44" xfId="0" applyNumberFormat="1" applyFont="1" applyFill="1" applyBorder="1" applyAlignment="1">
      <alignment horizontal="center" vertical="center"/>
    </xf>
    <xf numFmtId="0" fontId="202" fillId="45" borderId="439" xfId="0" applyFont="1" applyFill="1" applyBorder="1" applyAlignment="1">
      <alignment horizontal="center" vertical="center" wrapText="1"/>
    </xf>
    <xf numFmtId="0" fontId="80" fillId="38" borderId="0" xfId="0" applyFont="1" applyFill="1" applyBorder="1" applyAlignment="1">
      <alignment vertical="center"/>
    </xf>
    <xf numFmtId="0" fontId="46" fillId="32" borderId="0" xfId="0" applyFont="1" applyFill="1" applyBorder="1" applyAlignment="1"/>
    <xf numFmtId="0" fontId="0" fillId="15" borderId="447" xfId="0" applyFill="1" applyBorder="1"/>
    <xf numFmtId="0" fontId="0" fillId="15" borderId="190" xfId="0" applyFill="1" applyBorder="1"/>
    <xf numFmtId="0" fontId="46" fillId="32" borderId="190" xfId="0" applyFont="1" applyFill="1" applyBorder="1" applyAlignment="1"/>
    <xf numFmtId="10" fontId="144" fillId="27" borderId="448" xfId="1" applyNumberFormat="1" applyFont="1" applyFill="1" applyBorder="1" applyAlignment="1">
      <alignment vertical="center" shrinkToFit="1"/>
    </xf>
    <xf numFmtId="3" fontId="43" fillId="27" borderId="449" xfId="0" applyNumberFormat="1" applyFont="1" applyFill="1" applyBorder="1" applyAlignment="1">
      <alignment horizontal="right" vertical="center" shrinkToFit="1"/>
    </xf>
    <xf numFmtId="0" fontId="208" fillId="15" borderId="29" xfId="0" applyFont="1" applyFill="1" applyBorder="1" applyAlignment="1"/>
    <xf numFmtId="0" fontId="0" fillId="15" borderId="19" xfId="0" applyFill="1" applyBorder="1" applyAlignment="1">
      <alignment horizontal="right" vertical="center"/>
    </xf>
    <xf numFmtId="0" fontId="9" fillId="15" borderId="19" xfId="0" applyFont="1" applyFill="1" applyBorder="1"/>
    <xf numFmtId="0" fontId="4" fillId="15" borderId="19" xfId="0" applyFont="1" applyFill="1" applyBorder="1"/>
    <xf numFmtId="0" fontId="10" fillId="15" borderId="19" xfId="0" applyFont="1" applyFill="1" applyBorder="1"/>
    <xf numFmtId="1" fontId="24" fillId="15" borderId="19" xfId="0" applyNumberFormat="1" applyFont="1" applyFill="1" applyBorder="1" applyAlignment="1">
      <alignment horizontal="center" vertical="center"/>
    </xf>
    <xf numFmtId="1" fontId="24" fillId="15" borderId="19" xfId="0" applyNumberFormat="1" applyFont="1" applyFill="1" applyBorder="1" applyAlignment="1"/>
    <xf numFmtId="0" fontId="0" fillId="15" borderId="19" xfId="0" applyFill="1" applyBorder="1" applyAlignment="1">
      <alignment horizontal="center"/>
    </xf>
    <xf numFmtId="0" fontId="5" fillId="15" borderId="19" xfId="0" applyFont="1" applyFill="1" applyBorder="1"/>
    <xf numFmtId="0" fontId="0" fillId="15" borderId="19" xfId="0" applyFill="1" applyBorder="1"/>
    <xf numFmtId="0" fontId="0" fillId="15" borderId="5" xfId="0" applyFill="1" applyBorder="1"/>
    <xf numFmtId="0" fontId="0" fillId="15" borderId="6" xfId="0" applyFill="1" applyBorder="1"/>
    <xf numFmtId="0" fontId="3" fillId="15" borderId="18" xfId="0" applyFont="1" applyFill="1" applyBorder="1" applyAlignment="1">
      <alignment vertical="center"/>
    </xf>
    <xf numFmtId="0" fontId="3" fillId="36" borderId="450" xfId="0" applyFont="1" applyFill="1" applyBorder="1" applyAlignment="1">
      <alignment horizontal="left" vertical="center"/>
    </xf>
    <xf numFmtId="0" fontId="3" fillId="15" borderId="6" xfId="0" applyFont="1" applyFill="1" applyBorder="1" applyAlignment="1">
      <alignment horizontal="left" vertical="center"/>
    </xf>
    <xf numFmtId="0" fontId="0" fillId="15" borderId="18" xfId="0" applyFill="1" applyBorder="1"/>
    <xf numFmtId="0" fontId="3" fillId="15" borderId="8" xfId="0" applyFont="1" applyFill="1" applyBorder="1" applyAlignment="1">
      <alignment vertical="center"/>
    </xf>
    <xf numFmtId="0" fontId="3" fillId="15" borderId="2" xfId="0" applyFont="1" applyFill="1" applyBorder="1" applyAlignment="1">
      <alignment vertical="center"/>
    </xf>
    <xf numFmtId="0" fontId="5" fillId="15" borderId="2" xfId="0" applyFont="1" applyFill="1" applyBorder="1"/>
    <xf numFmtId="0" fontId="0" fillId="15" borderId="2" xfId="0" applyFill="1" applyBorder="1"/>
    <xf numFmtId="0" fontId="0" fillId="15" borderId="22" xfId="0" applyFill="1" applyBorder="1"/>
    <xf numFmtId="0" fontId="3" fillId="15" borderId="8" xfId="0" applyFont="1" applyFill="1" applyBorder="1"/>
    <xf numFmtId="0" fontId="18" fillId="15" borderId="2" xfId="0" applyFont="1" applyFill="1" applyBorder="1"/>
    <xf numFmtId="0" fontId="8" fillId="15" borderId="2" xfId="0" applyFont="1" applyFill="1" applyBorder="1"/>
    <xf numFmtId="0" fontId="63" fillId="15" borderId="18" xfId="0" applyFont="1" applyFill="1" applyBorder="1"/>
    <xf numFmtId="0" fontId="1" fillId="15" borderId="18" xfId="0" applyFont="1" applyFill="1" applyBorder="1"/>
    <xf numFmtId="0" fontId="13" fillId="15" borderId="18" xfId="0" applyFont="1" applyFill="1" applyBorder="1"/>
    <xf numFmtId="0" fontId="1" fillId="15" borderId="454" xfId="0" applyFont="1" applyFill="1" applyBorder="1" applyAlignment="1">
      <alignment horizontal="left"/>
    </xf>
    <xf numFmtId="0" fontId="1" fillId="15" borderId="455" xfId="0" applyFont="1" applyFill="1" applyBorder="1" applyAlignment="1">
      <alignment horizontal="left"/>
    </xf>
    <xf numFmtId="0" fontId="246" fillId="59" borderId="18" xfId="2" applyFont="1" applyFill="1" applyBorder="1" applyAlignment="1">
      <alignment vertical="top"/>
    </xf>
    <xf numFmtId="0" fontId="0" fillId="59" borderId="6" xfId="0" applyFill="1" applyBorder="1"/>
    <xf numFmtId="0" fontId="231" fillId="59" borderId="8" xfId="2" applyFont="1" applyFill="1" applyBorder="1" applyAlignment="1">
      <alignment vertical="top"/>
    </xf>
    <xf numFmtId="0" fontId="232" fillId="59" borderId="2" xfId="0" applyFont="1" applyFill="1" applyBorder="1" applyAlignment="1">
      <alignment vertical="top"/>
    </xf>
    <xf numFmtId="0" fontId="3" fillId="59" borderId="2" xfId="0" applyFont="1" applyFill="1" applyBorder="1" applyAlignment="1">
      <alignment vertical="center"/>
    </xf>
    <xf numFmtId="0" fontId="5" fillId="59" borderId="2" xfId="0" applyFont="1" applyFill="1" applyBorder="1"/>
    <xf numFmtId="0" fontId="0" fillId="59" borderId="2" xfId="0" applyFill="1" applyBorder="1"/>
    <xf numFmtId="0" fontId="0" fillId="59" borderId="22" xfId="0" applyFill="1" applyBorder="1"/>
    <xf numFmtId="0" fontId="3" fillId="15" borderId="29" xfId="0" applyFont="1" applyFill="1" applyBorder="1"/>
    <xf numFmtId="0" fontId="1" fillId="15" borderId="18" xfId="0" applyFont="1" applyFill="1" applyBorder="1" applyAlignment="1">
      <alignment vertical="center"/>
    </xf>
    <xf numFmtId="0" fontId="0" fillId="15" borderId="6" xfId="0" applyFill="1" applyBorder="1" applyAlignment="1">
      <alignment vertical="center"/>
    </xf>
    <xf numFmtId="0" fontId="1" fillId="15" borderId="8" xfId="0" applyFont="1" applyFill="1" applyBorder="1" applyAlignment="1">
      <alignment vertical="center"/>
    </xf>
    <xf numFmtId="0" fontId="18" fillId="15" borderId="2" xfId="0" applyFont="1" applyFill="1" applyBorder="1" applyAlignment="1">
      <alignment vertical="center"/>
    </xf>
    <xf numFmtId="0" fontId="5" fillId="15" borderId="2" xfId="0" applyFont="1" applyFill="1" applyBorder="1" applyAlignment="1">
      <alignment vertical="center"/>
    </xf>
    <xf numFmtId="0" fontId="0" fillId="15" borderId="2" xfId="0" applyFill="1" applyBorder="1" applyAlignment="1">
      <alignment vertical="center"/>
    </xf>
    <xf numFmtId="0" fontId="0" fillId="15" borderId="22" xfId="0" applyFill="1" applyBorder="1" applyAlignment="1">
      <alignment vertical="center"/>
    </xf>
    <xf numFmtId="3" fontId="90" fillId="61" borderId="14" xfId="0" applyNumberFormat="1" applyFont="1" applyFill="1" applyBorder="1" applyAlignment="1">
      <alignment horizontal="right" vertical="center"/>
    </xf>
    <xf numFmtId="3" fontId="90" fillId="61" borderId="13" xfId="0" applyNumberFormat="1" applyFont="1" applyFill="1" applyBorder="1" applyAlignment="1">
      <alignment horizontal="right" vertical="center"/>
    </xf>
    <xf numFmtId="3" fontId="90" fillId="61" borderId="15" xfId="0" applyNumberFormat="1" applyFont="1" applyFill="1" applyBorder="1" applyAlignment="1">
      <alignment horizontal="right" vertical="center"/>
    </xf>
    <xf numFmtId="3" fontId="90" fillId="61" borderId="78" xfId="0" applyNumberFormat="1" applyFont="1" applyFill="1" applyBorder="1" applyAlignment="1">
      <alignment horizontal="right" vertical="center"/>
    </xf>
    <xf numFmtId="3" fontId="90" fillId="61" borderId="83" xfId="0" applyNumberFormat="1" applyFont="1" applyFill="1" applyBorder="1" applyAlignment="1">
      <alignment horizontal="right" vertical="center"/>
    </xf>
    <xf numFmtId="3" fontId="90" fillId="61" borderId="23" xfId="0" applyNumberFormat="1" applyFont="1" applyFill="1" applyBorder="1" applyAlignment="1">
      <alignment horizontal="right" vertical="center"/>
    </xf>
    <xf numFmtId="3" fontId="90" fillId="61" borderId="92" xfId="0" applyNumberFormat="1" applyFont="1" applyFill="1" applyBorder="1" applyAlignment="1">
      <alignment horizontal="right" vertical="center"/>
    </xf>
    <xf numFmtId="3" fontId="90" fillId="61" borderId="95" xfId="0" applyNumberFormat="1" applyFont="1" applyFill="1" applyBorder="1" applyAlignment="1">
      <alignment horizontal="right" vertical="center"/>
    </xf>
    <xf numFmtId="3" fontId="90" fillId="61" borderId="11" xfId="0" applyNumberFormat="1" applyFont="1" applyFill="1" applyBorder="1" applyAlignment="1">
      <alignment horizontal="right" vertical="center"/>
    </xf>
    <xf numFmtId="3" fontId="90" fillId="61" borderId="97" xfId="0" applyNumberFormat="1" applyFont="1" applyFill="1" applyBorder="1" applyAlignment="1">
      <alignment horizontal="right" vertical="center"/>
    </xf>
    <xf numFmtId="3" fontId="90" fillId="61" borderId="100" xfId="0" applyNumberFormat="1" applyFont="1" applyFill="1" applyBorder="1" applyAlignment="1">
      <alignment horizontal="right" vertical="center"/>
    </xf>
    <xf numFmtId="3" fontId="90" fillId="61" borderId="105" xfId="0" applyNumberFormat="1" applyFont="1" applyFill="1" applyBorder="1" applyAlignment="1">
      <alignment horizontal="right" vertical="center"/>
    </xf>
    <xf numFmtId="3" fontId="90" fillId="61" borderId="172" xfId="0" applyNumberFormat="1" applyFont="1" applyFill="1" applyBorder="1" applyAlignment="1">
      <alignment horizontal="right" vertical="center"/>
    </xf>
    <xf numFmtId="3" fontId="90" fillId="61" borderId="110" xfId="0" applyNumberFormat="1" applyFont="1" applyFill="1" applyBorder="1" applyAlignment="1">
      <alignment horizontal="right" vertical="center"/>
    </xf>
    <xf numFmtId="49" fontId="63" fillId="61" borderId="283" xfId="0" applyNumberFormat="1" applyFont="1" applyFill="1" applyBorder="1" applyAlignment="1">
      <alignment horizontal="center" vertical="top"/>
    </xf>
    <xf numFmtId="3" fontId="148" fillId="61" borderId="155" xfId="0" applyNumberFormat="1" applyFont="1" applyFill="1" applyBorder="1" applyAlignment="1">
      <alignment horizontal="center" vertical="center"/>
    </xf>
    <xf numFmtId="49" fontId="63" fillId="62" borderId="371" xfId="0" applyNumberFormat="1" applyFont="1" applyFill="1" applyBorder="1" applyAlignment="1">
      <alignment horizontal="center"/>
    </xf>
    <xf numFmtId="10" fontId="150" fillId="62" borderId="247" xfId="1" applyNumberFormat="1" applyFont="1" applyFill="1" applyBorder="1" applyAlignment="1">
      <alignment horizontal="center" vertical="center" shrinkToFit="1"/>
    </xf>
    <xf numFmtId="0" fontId="22" fillId="8" borderId="456" xfId="0" applyFont="1" applyFill="1" applyBorder="1" applyAlignment="1">
      <alignment vertical="center"/>
    </xf>
    <xf numFmtId="0" fontId="156" fillId="15" borderId="18" xfId="0" applyFont="1" applyFill="1" applyBorder="1" applyAlignment="1"/>
    <xf numFmtId="0" fontId="75" fillId="15" borderId="0" xfId="0" applyFont="1" applyFill="1" applyBorder="1" applyAlignment="1">
      <alignment horizontal="center" vertical="center"/>
    </xf>
    <xf numFmtId="1" fontId="60" fillId="15" borderId="0" xfId="0" applyNumberFormat="1" applyFont="1" applyFill="1" applyBorder="1" applyAlignment="1">
      <alignment horizontal="center" vertical="center"/>
    </xf>
    <xf numFmtId="164" fontId="60" fillId="15" borderId="0" xfId="0" applyNumberFormat="1" applyFont="1" applyFill="1" applyBorder="1" applyAlignment="1">
      <alignment horizontal="center" vertical="center"/>
    </xf>
    <xf numFmtId="37" fontId="0" fillId="15" borderId="0" xfId="0" applyNumberFormat="1" applyFill="1" applyBorder="1"/>
    <xf numFmtId="0" fontId="45" fillId="15" borderId="0" xfId="0" applyFont="1" applyFill="1" applyBorder="1" applyAlignment="1">
      <alignment horizontal="right" vertical="center"/>
    </xf>
    <xf numFmtId="37" fontId="13" fillId="15" borderId="458" xfId="0" applyNumberFormat="1" applyFont="1" applyFill="1" applyBorder="1" applyAlignment="1">
      <alignment horizontal="right" vertical="center" shrinkToFit="1"/>
    </xf>
    <xf numFmtId="3" fontId="276" fillId="13" borderId="0" xfId="0" applyNumberFormat="1" applyFont="1" applyFill="1" applyBorder="1" applyAlignment="1">
      <alignment horizontal="right"/>
    </xf>
    <xf numFmtId="3" fontId="276" fillId="54" borderId="0" xfId="0" applyNumberFormat="1" applyFont="1" applyFill="1" applyBorder="1" applyAlignment="1">
      <alignment horizontal="right"/>
    </xf>
    <xf numFmtId="10" fontId="150" fillId="7" borderId="464" xfId="1" applyNumberFormat="1" applyFont="1" applyFill="1" applyBorder="1" applyAlignment="1">
      <alignment horizontal="center" vertical="center" shrinkToFit="1"/>
    </xf>
    <xf numFmtId="0" fontId="45" fillId="15" borderId="0" xfId="0" applyFont="1" applyFill="1" applyBorder="1" applyAlignment="1">
      <alignment horizontal="right" vertical="center"/>
    </xf>
    <xf numFmtId="37" fontId="273" fillId="15" borderId="461" xfId="0" applyNumberFormat="1" applyFont="1" applyFill="1" applyBorder="1" applyAlignment="1">
      <alignment horizontal="center" vertical="center" shrinkToFit="1"/>
    </xf>
    <xf numFmtId="37" fontId="273" fillId="15" borderId="462" xfId="0" applyNumberFormat="1" applyFont="1" applyFill="1" applyBorder="1" applyAlignment="1">
      <alignment horizontal="center" vertical="center" shrinkToFit="1"/>
    </xf>
    <xf numFmtId="37" fontId="273" fillId="15" borderId="463" xfId="0" applyNumberFormat="1" applyFont="1" applyFill="1" applyBorder="1" applyAlignment="1">
      <alignment horizontal="center" vertical="center" shrinkToFit="1"/>
    </xf>
    <xf numFmtId="37" fontId="273" fillId="15" borderId="459" xfId="0" applyNumberFormat="1" applyFont="1" applyFill="1" applyBorder="1" applyAlignment="1">
      <alignment horizontal="center" vertical="center" shrinkToFit="1"/>
    </xf>
    <xf numFmtId="37" fontId="264" fillId="15" borderId="459" xfId="0" applyNumberFormat="1" applyFont="1" applyFill="1" applyBorder="1" applyAlignment="1">
      <alignment horizontal="center" vertical="center" shrinkToFit="1"/>
    </xf>
    <xf numFmtId="37" fontId="264" fillId="15" borderId="460" xfId="0" applyNumberFormat="1" applyFont="1" applyFill="1" applyBorder="1" applyAlignment="1">
      <alignment horizontal="center" vertical="center" shrinkToFit="1"/>
    </xf>
    <xf numFmtId="0" fontId="62" fillId="30" borderId="457" xfId="0" applyFont="1" applyFill="1" applyBorder="1" applyAlignment="1">
      <alignment vertical="center"/>
    </xf>
    <xf numFmtId="0" fontId="62" fillId="30" borderId="0" xfId="0" applyFont="1" applyFill="1" applyBorder="1" applyAlignment="1">
      <alignment vertical="center"/>
    </xf>
    <xf numFmtId="0" fontId="62" fillId="30" borderId="414" xfId="0" applyFont="1" applyFill="1" applyBorder="1" applyAlignment="1">
      <alignment vertical="center"/>
    </xf>
    <xf numFmtId="0" fontId="242" fillId="58" borderId="0" xfId="0" applyFont="1" applyFill="1" applyBorder="1" applyAlignment="1">
      <alignment horizontal="center" vertical="center"/>
    </xf>
    <xf numFmtId="0" fontId="229" fillId="15" borderId="2" xfId="2" applyFont="1" applyFill="1" applyBorder="1" applyAlignment="1">
      <alignment vertical="center"/>
    </xf>
    <xf numFmtId="49" fontId="220" fillId="15" borderId="29" xfId="0" applyNumberFormat="1" applyFont="1" applyFill="1" applyBorder="1" applyAlignment="1">
      <alignment horizontal="center" vertical="center"/>
    </xf>
    <xf numFmtId="49" fontId="220" fillId="15" borderId="19" xfId="0" applyNumberFormat="1" applyFont="1" applyFill="1" applyBorder="1" applyAlignment="1">
      <alignment horizontal="center" vertical="center"/>
    </xf>
    <xf numFmtId="49" fontId="220" fillId="15" borderId="5" xfId="0" applyNumberFormat="1" applyFont="1" applyFill="1" applyBorder="1" applyAlignment="1">
      <alignment horizontal="center" vertical="center"/>
    </xf>
    <xf numFmtId="0" fontId="242" fillId="57" borderId="18" xfId="0" applyFont="1" applyFill="1" applyBorder="1" applyAlignment="1">
      <alignment horizontal="center" vertical="center"/>
    </xf>
    <xf numFmtId="0" fontId="242" fillId="57" borderId="0" xfId="0" applyFont="1" applyFill="1" applyBorder="1" applyAlignment="1">
      <alignment horizontal="center" vertical="center"/>
    </xf>
    <xf numFmtId="0" fontId="240" fillId="5" borderId="406" xfId="0" applyFont="1" applyFill="1" applyBorder="1" applyAlignment="1">
      <alignment horizontal="center" vertical="center"/>
    </xf>
    <xf numFmtId="0" fontId="240" fillId="5" borderId="0" xfId="0" applyFont="1" applyFill="1" applyBorder="1" applyAlignment="1">
      <alignment horizontal="center" vertical="center"/>
    </xf>
    <xf numFmtId="0" fontId="240" fillId="5" borderId="6" xfId="0" applyFont="1" applyFill="1" applyBorder="1" applyAlignment="1">
      <alignment horizontal="center" vertical="center"/>
    </xf>
    <xf numFmtId="0" fontId="241" fillId="41" borderId="56" xfId="0" applyFont="1" applyFill="1" applyBorder="1" applyAlignment="1">
      <alignment horizontal="center" vertical="center"/>
    </xf>
    <xf numFmtId="0" fontId="241" fillId="41" borderId="2" xfId="0" applyFont="1" applyFill="1" applyBorder="1" applyAlignment="1">
      <alignment horizontal="center" vertical="center"/>
    </xf>
    <xf numFmtId="0" fontId="241" fillId="41" borderId="22" xfId="0" applyFont="1" applyFill="1" applyBorder="1" applyAlignment="1">
      <alignment horizontal="center" vertical="center"/>
    </xf>
    <xf numFmtId="0" fontId="164" fillId="13" borderId="8" xfId="0" applyFont="1" applyFill="1" applyBorder="1" applyAlignment="1">
      <alignment horizontal="left" vertical="center"/>
    </xf>
    <xf numFmtId="0" fontId="164" fillId="13" borderId="2" xfId="0" applyFont="1" applyFill="1" applyBorder="1" applyAlignment="1">
      <alignment horizontal="left" vertical="center"/>
    </xf>
    <xf numFmtId="0" fontId="198" fillId="48" borderId="11" xfId="0" applyFont="1" applyFill="1" applyBorder="1" applyAlignment="1">
      <alignment horizontal="center" vertical="center"/>
    </xf>
    <xf numFmtId="0" fontId="198" fillId="48" borderId="23" xfId="0" applyFont="1" applyFill="1" applyBorder="1" applyAlignment="1">
      <alignment horizontal="center" vertical="center"/>
    </xf>
    <xf numFmtId="0" fontId="198" fillId="48" borderId="14" xfId="0" applyFont="1" applyFill="1" applyBorder="1" applyAlignment="1">
      <alignment horizontal="center" vertical="center"/>
    </xf>
    <xf numFmtId="0" fontId="198" fillId="47" borderId="11" xfId="0" applyFont="1" applyFill="1" applyBorder="1" applyAlignment="1">
      <alignment horizontal="center" vertical="center"/>
    </xf>
    <xf numFmtId="0" fontId="198" fillId="47" borderId="23" xfId="0" applyFont="1" applyFill="1" applyBorder="1" applyAlignment="1">
      <alignment horizontal="center" vertical="center"/>
    </xf>
    <xf numFmtId="0" fontId="198" fillId="47" borderId="14" xfId="0" applyFont="1" applyFill="1" applyBorder="1" applyAlignment="1">
      <alignment horizontal="center" vertical="center"/>
    </xf>
    <xf numFmtId="37" fontId="167" fillId="19" borderId="323" xfId="0" applyNumberFormat="1" applyFont="1" applyFill="1" applyBorder="1" applyAlignment="1">
      <alignment horizontal="center" vertical="center"/>
    </xf>
    <xf numFmtId="37" fontId="167" fillId="19" borderId="186" xfId="0" applyNumberFormat="1" applyFont="1" applyFill="1" applyBorder="1" applyAlignment="1">
      <alignment horizontal="center" vertical="center"/>
    </xf>
    <xf numFmtId="37" fontId="167" fillId="19" borderId="184" xfId="0" applyNumberFormat="1" applyFont="1" applyFill="1" applyBorder="1" applyAlignment="1">
      <alignment horizontal="center" vertical="center"/>
    </xf>
    <xf numFmtId="164" fontId="134" fillId="15" borderId="278" xfId="0" applyNumberFormat="1" applyFont="1" applyFill="1" applyBorder="1" applyAlignment="1">
      <alignment horizontal="center" vertical="center"/>
    </xf>
    <xf numFmtId="164" fontId="134" fillId="15" borderId="2" xfId="0" applyNumberFormat="1" applyFont="1" applyFill="1" applyBorder="1" applyAlignment="1">
      <alignment horizontal="center" vertical="center"/>
    </xf>
    <xf numFmtId="164" fontId="134" fillId="15" borderId="322" xfId="0" applyNumberFormat="1" applyFont="1" applyFill="1" applyBorder="1" applyAlignment="1">
      <alignment horizontal="center" vertical="center"/>
    </xf>
    <xf numFmtId="3" fontId="133" fillId="19" borderId="328" xfId="0" applyNumberFormat="1" applyFont="1" applyFill="1" applyBorder="1" applyAlignment="1">
      <alignment horizontal="center" vertical="center"/>
    </xf>
    <xf numFmtId="3" fontId="133" fillId="19" borderId="329" xfId="0" applyNumberFormat="1" applyFont="1" applyFill="1" applyBorder="1" applyAlignment="1">
      <alignment horizontal="center" vertical="center"/>
    </xf>
    <xf numFmtId="3" fontId="133" fillId="19" borderId="330" xfId="0" applyNumberFormat="1" applyFont="1" applyFill="1" applyBorder="1" applyAlignment="1">
      <alignment horizontal="center" vertical="center"/>
    </xf>
    <xf numFmtId="49" fontId="3" fillId="40" borderId="11" xfId="0" applyNumberFormat="1" applyFont="1" applyFill="1" applyBorder="1" applyAlignment="1">
      <alignment horizontal="center" vertical="center"/>
    </xf>
    <xf numFmtId="49" fontId="3" fillId="40" borderId="23" xfId="0" applyNumberFormat="1" applyFont="1" applyFill="1" applyBorder="1" applyAlignment="1">
      <alignment horizontal="center" vertical="center"/>
    </xf>
    <xf numFmtId="49" fontId="3" fillId="40" borderId="14" xfId="0" applyNumberFormat="1" applyFont="1" applyFill="1" applyBorder="1" applyAlignment="1">
      <alignment horizontal="center" vertical="center"/>
    </xf>
    <xf numFmtId="49" fontId="74" fillId="40" borderId="11" xfId="0" applyNumberFormat="1" applyFont="1" applyFill="1" applyBorder="1" applyAlignment="1">
      <alignment horizontal="center" vertical="center" wrapText="1"/>
    </xf>
    <xf numFmtId="49" fontId="74" fillId="40" borderId="23" xfId="0" applyNumberFormat="1" applyFont="1" applyFill="1" applyBorder="1" applyAlignment="1">
      <alignment horizontal="center" vertical="center" wrapText="1"/>
    </xf>
    <xf numFmtId="49" fontId="74" fillId="40" borderId="14" xfId="0" applyNumberFormat="1" applyFont="1" applyFill="1" applyBorder="1" applyAlignment="1">
      <alignment horizontal="center" vertical="center" wrapText="1"/>
    </xf>
    <xf numFmtId="164" fontId="134" fillId="33" borderId="278" xfId="0" applyNumberFormat="1" applyFont="1" applyFill="1" applyBorder="1" applyAlignment="1">
      <alignment horizontal="center" vertical="center"/>
    </xf>
    <xf numFmtId="164" fontId="134" fillId="33" borderId="2" xfId="0" applyNumberFormat="1" applyFont="1" applyFill="1" applyBorder="1" applyAlignment="1">
      <alignment horizontal="center" vertical="center"/>
    </xf>
    <xf numFmtId="164" fontId="134" fillId="33" borderId="279" xfId="0" applyNumberFormat="1" applyFont="1" applyFill="1" applyBorder="1" applyAlignment="1">
      <alignment horizontal="center" vertical="center"/>
    </xf>
    <xf numFmtId="164" fontId="129" fillId="18" borderId="339" xfId="0" applyNumberFormat="1" applyFont="1" applyFill="1" applyBorder="1" applyAlignment="1">
      <alignment horizontal="center" vertical="center"/>
    </xf>
    <xf numFmtId="164" fontId="129" fillId="18" borderId="340" xfId="0" applyNumberFormat="1" applyFont="1" applyFill="1" applyBorder="1" applyAlignment="1">
      <alignment horizontal="center" vertical="center"/>
    </xf>
    <xf numFmtId="164" fontId="129" fillId="18" borderId="341" xfId="0" applyNumberFormat="1" applyFont="1" applyFill="1" applyBorder="1" applyAlignment="1">
      <alignment horizontal="center" vertical="center"/>
    </xf>
    <xf numFmtId="0" fontId="59" fillId="15" borderId="0" xfId="0" applyFont="1" applyFill="1" applyBorder="1" applyAlignment="1">
      <alignment horizontal="left"/>
    </xf>
    <xf numFmtId="0" fontId="1" fillId="15" borderId="0" xfId="0" applyFont="1" applyFill="1" applyBorder="1" applyAlignment="1">
      <alignment horizontal="left"/>
    </xf>
    <xf numFmtId="49" fontId="74" fillId="40" borderId="428" xfId="0" applyNumberFormat="1" applyFont="1" applyFill="1" applyBorder="1" applyAlignment="1">
      <alignment horizontal="center" vertical="center" wrapText="1"/>
    </xf>
    <xf numFmtId="49" fontId="74" fillId="40" borderId="429" xfId="0" applyNumberFormat="1" applyFont="1" applyFill="1" applyBorder="1" applyAlignment="1">
      <alignment horizontal="center" vertical="center" wrapText="1"/>
    </xf>
    <xf numFmtId="49" fontId="74" fillId="40" borderId="430" xfId="0" applyNumberFormat="1" applyFont="1" applyFill="1" applyBorder="1" applyAlignment="1">
      <alignment horizontal="center" vertical="center" wrapText="1"/>
    </xf>
    <xf numFmtId="0" fontId="27" fillId="29" borderId="135" xfId="0" applyFont="1" applyFill="1" applyBorder="1" applyAlignment="1">
      <alignment horizontal="center" vertical="center" wrapText="1"/>
    </xf>
    <xf numFmtId="0" fontId="27" fillId="29" borderId="39" xfId="0" applyFont="1" applyFill="1" applyBorder="1" applyAlignment="1">
      <alignment horizontal="center" vertical="center" wrapText="1"/>
    </xf>
    <xf numFmtId="0" fontId="27" fillId="29" borderId="207" xfId="0" applyFont="1" applyFill="1" applyBorder="1" applyAlignment="1">
      <alignment horizontal="center" vertical="center" wrapText="1"/>
    </xf>
    <xf numFmtId="0" fontId="27" fillId="29" borderId="136" xfId="0" applyFont="1" applyFill="1" applyBorder="1" applyAlignment="1">
      <alignment horizontal="center" vertical="center" wrapText="1"/>
    </xf>
    <xf numFmtId="0" fontId="27" fillId="29" borderId="2" xfId="0" applyFont="1" applyFill="1" applyBorder="1" applyAlignment="1">
      <alignment horizontal="center" vertical="center" wrapText="1"/>
    </xf>
    <xf numFmtId="0" fontId="27" fillId="29" borderId="145" xfId="0" applyFont="1" applyFill="1" applyBorder="1" applyAlignment="1">
      <alignment horizontal="center" vertical="center" wrapText="1"/>
    </xf>
    <xf numFmtId="0" fontId="73" fillId="55" borderId="434" xfId="0" applyFont="1" applyFill="1" applyBorder="1" applyAlignment="1">
      <alignment horizontal="center"/>
    </xf>
    <xf numFmtId="0" fontId="73" fillId="55" borderId="2" xfId="0" applyFont="1" applyFill="1" applyBorder="1" applyAlignment="1">
      <alignment horizontal="center"/>
    </xf>
    <xf numFmtId="0" fontId="73" fillId="55" borderId="427" xfId="0" applyFont="1" applyFill="1" applyBorder="1" applyAlignment="1">
      <alignment horizontal="center"/>
    </xf>
    <xf numFmtId="49" fontId="25" fillId="31" borderId="435" xfId="0" applyNumberFormat="1" applyFont="1" applyFill="1" applyBorder="1" applyAlignment="1">
      <alignment horizontal="center" vertical="center" wrapText="1"/>
    </xf>
    <xf numFmtId="49" fontId="25" fillId="31" borderId="1" xfId="0" applyNumberFormat="1" applyFont="1" applyFill="1" applyBorder="1" applyAlignment="1">
      <alignment horizontal="center" vertical="center" wrapText="1"/>
    </xf>
    <xf numFmtId="49" fontId="25" fillId="31" borderId="63" xfId="0" applyNumberFormat="1" applyFont="1" applyFill="1" applyBorder="1" applyAlignment="1">
      <alignment horizontal="center" vertical="center" wrapText="1"/>
    </xf>
    <xf numFmtId="0" fontId="47" fillId="15" borderId="0" xfId="0" applyFont="1" applyFill="1" applyBorder="1" applyAlignment="1">
      <alignment horizontal="center" vertical="center" shrinkToFit="1"/>
    </xf>
    <xf numFmtId="0" fontId="47" fillId="15" borderId="44" xfId="0" applyFont="1" applyFill="1" applyBorder="1" applyAlignment="1">
      <alignment horizontal="center" vertical="center" shrinkToFit="1"/>
    </xf>
    <xf numFmtId="49" fontId="17" fillId="15" borderId="0" xfId="0" applyNumberFormat="1" applyFont="1" applyFill="1" applyBorder="1" applyAlignment="1">
      <alignment horizontal="center" vertical="top" wrapText="1" shrinkToFit="1"/>
    </xf>
    <xf numFmtId="49" fontId="17" fillId="15" borderId="44" xfId="0" applyNumberFormat="1" applyFont="1" applyFill="1" applyBorder="1" applyAlignment="1">
      <alignment horizontal="center" vertical="top" wrapText="1" shrinkToFit="1"/>
    </xf>
    <xf numFmtId="0" fontId="170" fillId="29" borderId="424" xfId="0" applyFont="1" applyFill="1" applyBorder="1" applyAlignment="1">
      <alignment horizontal="center" vertical="center" wrapText="1"/>
    </xf>
    <xf numFmtId="0" fontId="170" fillId="29" borderId="425" xfId="0" applyFont="1" applyFill="1" applyBorder="1" applyAlignment="1">
      <alignment horizontal="center" vertical="center" wrapText="1"/>
    </xf>
    <xf numFmtId="0" fontId="170" fillId="29" borderId="426" xfId="0" applyFont="1" applyFill="1" applyBorder="1" applyAlignment="1">
      <alignment horizontal="center" vertical="center" wrapText="1"/>
    </xf>
    <xf numFmtId="0" fontId="170" fillId="29" borderId="144" xfId="0" applyFont="1" applyFill="1" applyBorder="1" applyAlignment="1">
      <alignment horizontal="center" vertical="center" wrapText="1"/>
    </xf>
    <xf numFmtId="0" fontId="170" fillId="29" borderId="0" xfId="0" applyFont="1" applyFill="1" applyBorder="1" applyAlignment="1">
      <alignment horizontal="center" vertical="center" wrapText="1"/>
    </xf>
    <xf numFmtId="0" fontId="170" fillId="29" borderId="208" xfId="0" applyFont="1" applyFill="1" applyBorder="1" applyAlignment="1">
      <alignment horizontal="center" vertical="center" wrapText="1"/>
    </xf>
    <xf numFmtId="0" fontId="170" fillId="29" borderId="136" xfId="0" applyFont="1" applyFill="1" applyBorder="1" applyAlignment="1">
      <alignment horizontal="center" vertical="center" wrapText="1"/>
    </xf>
    <xf numFmtId="0" fontId="170" fillId="29" borderId="2" xfId="0" applyFont="1" applyFill="1" applyBorder="1" applyAlignment="1">
      <alignment horizontal="center" vertical="center" wrapText="1"/>
    </xf>
    <xf numFmtId="0" fontId="170" fillId="29" borderId="145" xfId="0" applyFont="1" applyFill="1" applyBorder="1" applyAlignment="1">
      <alignment horizontal="center" vertical="center" wrapText="1"/>
    </xf>
    <xf numFmtId="0" fontId="14" fillId="7" borderId="421" xfId="0" applyFont="1" applyFill="1" applyBorder="1" applyAlignment="1">
      <alignment horizontal="left" vertical="center" wrapText="1" indent="1"/>
    </xf>
    <xf numFmtId="0" fontId="14" fillId="7" borderId="422" xfId="0" applyFont="1" applyFill="1" applyBorder="1" applyAlignment="1">
      <alignment horizontal="left" vertical="center" wrapText="1" indent="1"/>
    </xf>
    <xf numFmtId="0" fontId="14" fillId="7" borderId="423" xfId="0" applyFont="1" applyFill="1" applyBorder="1" applyAlignment="1">
      <alignment horizontal="left" vertical="center" wrapText="1" indent="1"/>
    </xf>
    <xf numFmtId="0" fontId="158" fillId="12" borderId="5" xfId="0" applyFont="1" applyFill="1" applyBorder="1" applyAlignment="1">
      <alignment horizontal="center" vertical="center" wrapText="1"/>
    </xf>
    <xf numFmtId="0" fontId="158" fillId="12" borderId="6" xfId="0" applyFont="1" applyFill="1" applyBorder="1" applyAlignment="1">
      <alignment horizontal="center" vertical="center" wrapText="1"/>
    </xf>
    <xf numFmtId="0" fontId="158" fillId="12" borderId="22" xfId="0" applyFont="1" applyFill="1" applyBorder="1" applyAlignment="1">
      <alignment horizontal="center" vertical="center" wrapText="1"/>
    </xf>
    <xf numFmtId="0" fontId="95" fillId="12" borderId="214" xfId="0" applyFont="1" applyFill="1" applyBorder="1" applyAlignment="1">
      <alignment horizontal="center" vertical="center" textRotation="90"/>
    </xf>
    <xf numFmtId="0" fontId="95" fillId="12" borderId="215" xfId="0" applyFont="1" applyFill="1" applyBorder="1" applyAlignment="1">
      <alignment horizontal="center" vertical="center" textRotation="90"/>
    </xf>
    <xf numFmtId="0" fontId="95" fillId="12" borderId="216" xfId="0" applyFont="1" applyFill="1" applyBorder="1" applyAlignment="1">
      <alignment horizontal="center" vertical="center" textRotation="90"/>
    </xf>
    <xf numFmtId="0" fontId="176" fillId="14" borderId="190" xfId="0" applyFont="1" applyFill="1" applyBorder="1" applyAlignment="1">
      <alignment horizontal="center" vertical="top" wrapText="1"/>
    </xf>
    <xf numFmtId="0" fontId="176" fillId="14" borderId="0" xfId="0" applyFont="1" applyFill="1" applyBorder="1" applyAlignment="1">
      <alignment horizontal="center" vertical="top" wrapText="1"/>
    </xf>
    <xf numFmtId="0" fontId="176" fillId="14" borderId="191" xfId="0" applyFont="1" applyFill="1" applyBorder="1" applyAlignment="1">
      <alignment horizontal="center" vertical="top" wrapText="1"/>
    </xf>
    <xf numFmtId="0" fontId="19" fillId="44" borderId="0" xfId="0" applyFont="1" applyFill="1" applyBorder="1" applyAlignment="1">
      <alignment horizontal="center" vertical="center" shrinkToFit="1"/>
    </xf>
    <xf numFmtId="0" fontId="19" fillId="44" borderId="44" xfId="0" applyFont="1" applyFill="1" applyBorder="1" applyAlignment="1">
      <alignment horizontal="center" vertical="center" shrinkToFit="1"/>
    </xf>
    <xf numFmtId="0" fontId="177" fillId="14" borderId="187" xfId="0" applyFont="1" applyFill="1" applyBorder="1" applyAlignment="1">
      <alignment horizontal="center" vertical="center" wrapText="1"/>
    </xf>
    <xf numFmtId="0" fontId="177" fillId="14" borderId="188" xfId="0" applyFont="1" applyFill="1" applyBorder="1" applyAlignment="1">
      <alignment horizontal="center" vertical="center" wrapText="1"/>
    </xf>
    <xf numFmtId="0" fontId="177" fillId="14" borderId="189" xfId="0" applyFont="1" applyFill="1" applyBorder="1" applyAlignment="1">
      <alignment horizontal="center" vertical="center" wrapText="1"/>
    </xf>
    <xf numFmtId="0" fontId="177" fillId="14" borderId="190" xfId="0" applyFont="1" applyFill="1" applyBorder="1" applyAlignment="1">
      <alignment horizontal="center" vertical="center" wrapText="1"/>
    </xf>
    <xf numFmtId="0" fontId="177" fillId="14" borderId="0" xfId="0" applyFont="1" applyFill="1" applyBorder="1" applyAlignment="1">
      <alignment horizontal="center" vertical="center" wrapText="1"/>
    </xf>
    <xf numFmtId="0" fontId="177" fillId="14" borderId="191" xfId="0" applyFont="1" applyFill="1" applyBorder="1" applyAlignment="1">
      <alignment horizontal="center" vertical="center" wrapText="1"/>
    </xf>
    <xf numFmtId="0" fontId="214" fillId="15" borderId="45" xfId="0" applyFont="1" applyFill="1" applyBorder="1" applyAlignment="1">
      <alignment horizontal="center" vertical="top"/>
    </xf>
    <xf numFmtId="0" fontId="214" fillId="15" borderId="0" xfId="0" applyFont="1" applyFill="1" applyBorder="1" applyAlignment="1">
      <alignment horizontal="center" vertical="top"/>
    </xf>
    <xf numFmtId="0" fontId="214" fillId="15" borderId="44" xfId="0" applyFont="1" applyFill="1" applyBorder="1" applyAlignment="1">
      <alignment horizontal="center" vertical="top"/>
    </xf>
    <xf numFmtId="0" fontId="27" fillId="53" borderId="233" xfId="0" applyFont="1" applyFill="1" applyBorder="1" applyAlignment="1">
      <alignment horizontal="center" vertical="center" wrapText="1"/>
    </xf>
    <xf numFmtId="0" fontId="27" fillId="53" borderId="226" xfId="0" applyFont="1" applyFill="1" applyBorder="1" applyAlignment="1">
      <alignment horizontal="center" vertical="center" wrapText="1"/>
    </xf>
    <xf numFmtId="0" fontId="185" fillId="16" borderId="290" xfId="0" applyFont="1" applyFill="1" applyBorder="1" applyAlignment="1">
      <alignment horizontal="center" vertical="center"/>
    </xf>
    <xf numFmtId="0" fontId="185" fillId="16" borderId="291" xfId="0" applyFont="1" applyFill="1" applyBorder="1" applyAlignment="1">
      <alignment horizontal="center" vertical="center"/>
    </xf>
    <xf numFmtId="0" fontId="185" fillId="16" borderId="292" xfId="0" applyFont="1" applyFill="1" applyBorder="1" applyAlignment="1">
      <alignment horizontal="center" vertical="center"/>
    </xf>
    <xf numFmtId="9" fontId="133" fillId="19" borderId="331" xfId="1" applyNumberFormat="1" applyFont="1" applyFill="1" applyBorder="1" applyAlignment="1">
      <alignment horizontal="center" vertical="center"/>
    </xf>
    <xf numFmtId="9" fontId="133" fillId="19" borderId="332" xfId="1" applyNumberFormat="1" applyFont="1" applyFill="1" applyBorder="1" applyAlignment="1">
      <alignment horizontal="center" vertical="center"/>
    </xf>
    <xf numFmtId="164" fontId="134" fillId="15" borderId="319" xfId="0" applyNumberFormat="1" applyFont="1" applyFill="1" applyBorder="1" applyAlignment="1">
      <alignment horizontal="center" vertical="center"/>
    </xf>
    <xf numFmtId="164" fontId="134" fillId="15" borderId="320" xfId="0" applyNumberFormat="1" applyFont="1" applyFill="1" applyBorder="1" applyAlignment="1">
      <alignment horizontal="center" vertical="center"/>
    </xf>
    <xf numFmtId="164" fontId="134" fillId="15" borderId="321" xfId="0" applyNumberFormat="1" applyFont="1" applyFill="1" applyBorder="1" applyAlignment="1">
      <alignment horizontal="center" vertical="center"/>
    </xf>
    <xf numFmtId="3" fontId="130" fillId="18" borderId="344" xfId="0" applyNumberFormat="1" applyFont="1" applyFill="1" applyBorder="1" applyAlignment="1">
      <alignment horizontal="center" vertical="center" wrapText="1" shrinkToFit="1"/>
    </xf>
    <xf numFmtId="3" fontId="130" fillId="18" borderId="345" xfId="0" applyNumberFormat="1" applyFont="1" applyFill="1" applyBorder="1" applyAlignment="1">
      <alignment horizontal="center" vertical="center" wrapText="1" shrinkToFit="1"/>
    </xf>
    <xf numFmtId="49" fontId="74" fillId="56" borderId="7" xfId="0" applyNumberFormat="1" applyFont="1" applyFill="1" applyBorder="1" applyAlignment="1">
      <alignment horizontal="center"/>
    </xf>
    <xf numFmtId="49" fontId="74" fillId="56" borderId="1" xfId="0" applyNumberFormat="1" applyFont="1" applyFill="1" applyBorder="1" applyAlignment="1">
      <alignment horizontal="center"/>
    </xf>
    <xf numFmtId="49" fontId="74" fillId="56" borderId="4" xfId="0" applyNumberFormat="1" applyFont="1" applyFill="1" applyBorder="1" applyAlignment="1">
      <alignment horizontal="center"/>
    </xf>
    <xf numFmtId="0" fontId="25" fillId="33" borderId="7" xfId="0" applyFont="1" applyFill="1" applyBorder="1" applyAlignment="1">
      <alignment horizontal="center"/>
    </xf>
    <xf numFmtId="0" fontId="25" fillId="33" borderId="4" xfId="0" applyFont="1" applyFill="1" applyBorder="1" applyAlignment="1">
      <alignment horizontal="center"/>
    </xf>
    <xf numFmtId="49" fontId="245" fillId="46" borderId="19" xfId="0" applyNumberFormat="1" applyFont="1" applyFill="1" applyBorder="1" applyAlignment="1">
      <alignment horizontal="right" vertical="center"/>
    </xf>
    <xf numFmtId="49" fontId="245" fillId="46" borderId="5" xfId="0" applyNumberFormat="1" applyFont="1" applyFill="1" applyBorder="1" applyAlignment="1">
      <alignment horizontal="right" vertical="center"/>
    </xf>
    <xf numFmtId="3" fontId="5" fillId="13" borderId="0" xfId="0" applyNumberFormat="1" applyFont="1" applyFill="1" applyBorder="1" applyAlignment="1">
      <alignment horizontal="center" vertical="top"/>
    </xf>
    <xf numFmtId="0" fontId="258" fillId="13" borderId="0" xfId="0" applyFont="1" applyFill="1" applyBorder="1" applyAlignment="1">
      <alignment horizontal="right" vertical="top"/>
    </xf>
    <xf numFmtId="3" fontId="18" fillId="0" borderId="19" xfId="0" applyNumberFormat="1" applyFont="1" applyFill="1" applyBorder="1" applyAlignment="1">
      <alignment horizontal="center"/>
    </xf>
    <xf numFmtId="3" fontId="260" fillId="0" borderId="19" xfId="0" applyNumberFormat="1" applyFont="1" applyFill="1" applyBorder="1" applyAlignment="1">
      <alignment horizontal="center"/>
    </xf>
    <xf numFmtId="3" fontId="18" fillId="13" borderId="19" xfId="0" applyNumberFormat="1" applyFont="1" applyFill="1" applyBorder="1" applyAlignment="1">
      <alignment horizontal="center"/>
    </xf>
    <xf numFmtId="0" fontId="10" fillId="54" borderId="381" xfId="0" applyFont="1" applyFill="1" applyBorder="1" applyAlignment="1">
      <alignment horizontal="left" vertical="top" wrapText="1"/>
    </xf>
    <xf numFmtId="0" fontId="10" fillId="54" borderId="286" xfId="0" applyFont="1" applyFill="1" applyBorder="1" applyAlignment="1">
      <alignment horizontal="left" vertical="top" wrapText="1"/>
    </xf>
    <xf numFmtId="0" fontId="178" fillId="15" borderId="0" xfId="0" applyFont="1" applyFill="1" applyBorder="1" applyAlignment="1">
      <alignment horizontal="right" vertical="center" indent="1" shrinkToFit="1"/>
    </xf>
    <xf numFmtId="0" fontId="157" fillId="15" borderId="0" xfId="0" applyFont="1" applyFill="1" applyBorder="1" applyAlignment="1">
      <alignment horizontal="right" vertical="center" indent="1" shrinkToFit="1"/>
    </xf>
    <xf numFmtId="0" fontId="25" fillId="33" borderId="1" xfId="0" applyFont="1" applyFill="1" applyBorder="1" applyAlignment="1">
      <alignment horizontal="center"/>
    </xf>
    <xf numFmtId="164" fontId="57" fillId="30" borderId="183" xfId="0" applyNumberFormat="1" applyFont="1" applyFill="1" applyBorder="1" applyAlignment="1">
      <alignment horizontal="right"/>
    </xf>
    <xf numFmtId="164" fontId="57" fillId="30" borderId="182" xfId="0" applyNumberFormat="1" applyFont="1" applyFill="1" applyBorder="1" applyAlignment="1">
      <alignment horizontal="right"/>
    </xf>
    <xf numFmtId="0" fontId="162" fillId="19" borderId="293" xfId="0" applyFont="1" applyFill="1" applyBorder="1" applyAlignment="1">
      <alignment horizontal="center" vertical="center"/>
    </xf>
    <xf numFmtId="0" fontId="162" fillId="19" borderId="294" xfId="0" applyFont="1" applyFill="1" applyBorder="1" applyAlignment="1">
      <alignment horizontal="center" vertical="center"/>
    </xf>
    <xf numFmtId="0" fontId="162" fillId="19" borderId="295" xfId="0" applyFont="1" applyFill="1" applyBorder="1" applyAlignment="1">
      <alignment horizontal="center" vertical="center"/>
    </xf>
    <xf numFmtId="0" fontId="162" fillId="19" borderId="316" xfId="0" applyFont="1" applyFill="1" applyBorder="1" applyAlignment="1">
      <alignment horizontal="center" vertical="center"/>
    </xf>
    <xf numFmtId="0" fontId="162" fillId="19" borderId="317" xfId="0" applyFont="1" applyFill="1" applyBorder="1" applyAlignment="1">
      <alignment horizontal="center" vertical="center"/>
    </xf>
    <xf numFmtId="0" fontId="162" fillId="19" borderId="318" xfId="0" applyFont="1" applyFill="1" applyBorder="1" applyAlignment="1">
      <alignment horizontal="center" vertical="center"/>
    </xf>
    <xf numFmtId="0" fontId="131" fillId="33" borderId="287"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288" xfId="0" applyFont="1" applyFill="1" applyBorder="1" applyAlignment="1">
      <alignment horizontal="center" vertical="center" wrapText="1"/>
    </xf>
    <xf numFmtId="3" fontId="133" fillId="19" borderId="324" xfId="0" applyNumberFormat="1" applyFont="1" applyFill="1" applyBorder="1" applyAlignment="1">
      <alignment horizontal="center" vertical="center"/>
    </xf>
    <xf numFmtId="3" fontId="133" fillId="19" borderId="19" xfId="0" applyNumberFormat="1" applyFont="1" applyFill="1" applyBorder="1" applyAlignment="1">
      <alignment horizontal="center" vertical="center"/>
    </xf>
    <xf numFmtId="3" fontId="133" fillId="19" borderId="325" xfId="0" applyNumberFormat="1" applyFont="1" applyFill="1" applyBorder="1" applyAlignment="1">
      <alignment horizontal="center" vertical="center"/>
    </xf>
    <xf numFmtId="164" fontId="134" fillId="33" borderId="334" xfId="0" applyNumberFormat="1" applyFont="1" applyFill="1" applyBorder="1" applyAlignment="1">
      <alignment horizontal="center" vertical="center"/>
    </xf>
    <xf numFmtId="164" fontId="134" fillId="33" borderId="335" xfId="0" applyNumberFormat="1" applyFont="1" applyFill="1" applyBorder="1" applyAlignment="1">
      <alignment horizontal="center" vertical="center"/>
    </xf>
    <xf numFmtId="164" fontId="134" fillId="33" borderId="336" xfId="0" applyNumberFormat="1" applyFont="1" applyFill="1" applyBorder="1" applyAlignment="1">
      <alignment horizontal="center" vertical="center"/>
    </xf>
    <xf numFmtId="164" fontId="130" fillId="18" borderId="346" xfId="0" applyNumberFormat="1" applyFont="1" applyFill="1" applyBorder="1" applyAlignment="1">
      <alignment horizontal="center" vertical="center"/>
    </xf>
    <xf numFmtId="164" fontId="130" fillId="18" borderId="345" xfId="0" applyNumberFormat="1" applyFont="1" applyFill="1" applyBorder="1" applyAlignment="1">
      <alignment horizontal="center" vertical="center"/>
    </xf>
    <xf numFmtId="164" fontId="130" fillId="18" borderId="347" xfId="0" applyNumberFormat="1" applyFont="1" applyFill="1" applyBorder="1" applyAlignment="1">
      <alignment horizontal="center" vertical="center"/>
    </xf>
    <xf numFmtId="0" fontId="62" fillId="30" borderId="410" xfId="0" applyFont="1" applyFill="1" applyBorder="1" applyAlignment="1">
      <alignment vertical="center"/>
    </xf>
    <xf numFmtId="0" fontId="62" fillId="30" borderId="144" xfId="0" applyFont="1" applyFill="1" applyBorder="1" applyAlignment="1">
      <alignment vertical="center"/>
    </xf>
    <xf numFmtId="0" fontId="62" fillId="30" borderId="412" xfId="0" applyFont="1" applyFill="1" applyBorder="1" applyAlignment="1">
      <alignment vertical="center"/>
    </xf>
    <xf numFmtId="164" fontId="132" fillId="30" borderId="407" xfId="0" applyNumberFormat="1" applyFont="1" applyFill="1" applyBorder="1" applyAlignment="1">
      <alignment vertical="center"/>
    </xf>
    <xf numFmtId="164" fontId="132" fillId="30" borderId="416" xfId="0" applyNumberFormat="1" applyFont="1" applyFill="1" applyBorder="1" applyAlignment="1">
      <alignment vertical="center"/>
    </xf>
    <xf numFmtId="3" fontId="129" fillId="18" borderId="324" xfId="0" applyNumberFormat="1" applyFont="1" applyFill="1" applyBorder="1" applyAlignment="1">
      <alignment horizontal="center" vertical="center"/>
    </xf>
    <xf numFmtId="3" fontId="129" fillId="18" borderId="5" xfId="0" applyNumberFormat="1" applyFont="1" applyFill="1" applyBorder="1" applyAlignment="1">
      <alignment horizontal="center" vertical="center"/>
    </xf>
    <xf numFmtId="0" fontId="258" fillId="13" borderId="0" xfId="0" applyFont="1" applyFill="1" applyBorder="1" applyAlignment="1">
      <alignment horizontal="right"/>
    </xf>
    <xf numFmtId="0" fontId="163" fillId="13" borderId="29" xfId="0" applyFont="1" applyFill="1" applyBorder="1" applyAlignment="1">
      <alignment horizontal="left"/>
    </xf>
    <xf numFmtId="0" fontId="163" fillId="13" borderId="19" xfId="0" applyFont="1" applyFill="1" applyBorder="1" applyAlignment="1">
      <alignment horizontal="left"/>
    </xf>
    <xf numFmtId="0" fontId="163" fillId="13" borderId="18" xfId="0" applyFont="1" applyFill="1" applyBorder="1" applyAlignment="1">
      <alignment horizontal="left"/>
    </xf>
    <xf numFmtId="0" fontId="163" fillId="13" borderId="0" xfId="0" applyFont="1" applyFill="1" applyBorder="1" applyAlignment="1">
      <alignment horizontal="left"/>
    </xf>
    <xf numFmtId="49" fontId="216" fillId="60" borderId="180" xfId="0" applyNumberFormat="1" applyFont="1" applyFill="1" applyBorder="1" applyAlignment="1">
      <alignment horizontal="left" wrapText="1"/>
    </xf>
    <xf numFmtId="49" fontId="205" fillId="60" borderId="437" xfId="0" applyNumberFormat="1" applyFont="1" applyFill="1" applyBorder="1" applyAlignment="1">
      <alignment horizontal="left" wrapText="1"/>
    </xf>
    <xf numFmtId="49" fontId="217" fillId="11" borderId="0" xfId="0" applyNumberFormat="1" applyFont="1" applyFill="1" applyBorder="1" applyAlignment="1">
      <alignment horizontal="center" vertical="center"/>
    </xf>
    <xf numFmtId="49" fontId="217" fillId="11" borderId="44" xfId="0" applyNumberFormat="1" applyFont="1" applyFill="1" applyBorder="1" applyAlignment="1">
      <alignment horizontal="center" vertical="center"/>
    </xf>
    <xf numFmtId="0" fontId="1" fillId="15" borderId="29" xfId="0" applyFont="1" applyFill="1" applyBorder="1" applyAlignment="1">
      <alignment horizontal="left" vertical="center" wrapText="1"/>
    </xf>
    <xf numFmtId="0" fontId="1" fillId="15" borderId="19" xfId="0" applyFont="1" applyFill="1" applyBorder="1" applyAlignment="1">
      <alignment horizontal="left" vertical="center" wrapText="1"/>
    </xf>
    <xf numFmtId="0" fontId="1" fillId="15" borderId="5" xfId="0" applyFont="1" applyFill="1" applyBorder="1" applyAlignment="1">
      <alignment horizontal="left" vertical="center" wrapText="1"/>
    </xf>
    <xf numFmtId="0" fontId="265" fillId="15" borderId="417" xfId="0" applyFont="1" applyFill="1" applyBorder="1" applyAlignment="1">
      <alignment horizontal="center" vertical="center"/>
    </xf>
    <xf numFmtId="0" fontId="265" fillId="15" borderId="418" xfId="0" applyFont="1" applyFill="1" applyBorder="1" applyAlignment="1">
      <alignment horizontal="center" vertical="center"/>
    </xf>
    <xf numFmtId="0" fontId="265" fillId="15" borderId="419" xfId="0" applyFont="1" applyFill="1" applyBorder="1" applyAlignment="1">
      <alignment horizontal="center" vertical="center"/>
    </xf>
    <xf numFmtId="0" fontId="1" fillId="15" borderId="8"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1" fillId="15" borderId="22" xfId="0" applyFont="1" applyFill="1" applyBorder="1" applyAlignment="1">
      <alignment horizontal="left" vertical="center" wrapText="1"/>
    </xf>
    <xf numFmtId="0" fontId="13" fillId="15" borderId="451" xfId="0" applyFont="1" applyFill="1" applyBorder="1" applyAlignment="1">
      <alignment vertical="center" wrapText="1"/>
    </xf>
    <xf numFmtId="0" fontId="13" fillId="15" borderId="452" xfId="0" applyFont="1" applyFill="1" applyBorder="1" applyAlignment="1">
      <alignment vertical="center" wrapText="1"/>
    </xf>
    <xf numFmtId="0" fontId="13" fillId="15" borderId="453" xfId="0" applyFont="1" applyFill="1" applyBorder="1" applyAlignment="1">
      <alignment vertical="center" wrapText="1"/>
    </xf>
    <xf numFmtId="0" fontId="3" fillId="15" borderId="29" xfId="0" applyFont="1" applyFill="1" applyBorder="1" applyAlignment="1">
      <alignment vertical="center" wrapText="1"/>
    </xf>
    <xf numFmtId="0" fontId="3" fillId="15" borderId="19" xfId="0" applyFont="1" applyFill="1" applyBorder="1" applyAlignment="1">
      <alignment vertical="center" wrapText="1"/>
    </xf>
    <xf numFmtId="0" fontId="3" fillId="15" borderId="5" xfId="0" applyFont="1" applyFill="1" applyBorder="1" applyAlignment="1">
      <alignment vertical="center" wrapText="1"/>
    </xf>
    <xf numFmtId="164" fontId="129" fillId="18" borderId="29" xfId="0" applyNumberFormat="1" applyFont="1" applyFill="1" applyBorder="1" applyAlignment="1">
      <alignment horizontal="center" vertical="center"/>
    </xf>
    <xf numFmtId="164" fontId="129" fillId="18" borderId="19" xfId="0" applyNumberFormat="1" applyFont="1" applyFill="1" applyBorder="1" applyAlignment="1">
      <alignment horizontal="center" vertical="center"/>
    </xf>
    <xf numFmtId="164" fontId="129" fillId="18" borderId="333" xfId="0" applyNumberFormat="1" applyFont="1" applyFill="1" applyBorder="1" applyAlignment="1">
      <alignment horizontal="center" vertical="center"/>
    </xf>
    <xf numFmtId="0" fontId="220" fillId="15" borderId="342" xfId="0" applyFont="1" applyFill="1" applyBorder="1" applyAlignment="1">
      <alignment horizontal="center" vertical="center" wrapText="1"/>
    </xf>
    <xf numFmtId="0" fontId="18" fillId="15" borderId="289" xfId="0" applyFont="1" applyFill="1" applyBorder="1" applyAlignment="1">
      <alignment horizontal="center" vertical="center" wrapText="1"/>
    </xf>
    <xf numFmtId="0" fontId="18" fillId="15" borderId="343" xfId="0" applyFont="1" applyFill="1" applyBorder="1" applyAlignment="1">
      <alignment horizontal="center" vertical="center" wrapText="1"/>
    </xf>
    <xf numFmtId="9" fontId="133" fillId="19" borderId="326" xfId="1" applyNumberFormat="1" applyFont="1" applyFill="1" applyBorder="1" applyAlignment="1">
      <alignment horizontal="center" vertical="center"/>
    </xf>
    <xf numFmtId="9" fontId="133" fillId="19" borderId="327" xfId="1" applyNumberFormat="1" applyFont="1" applyFill="1" applyBorder="1" applyAlignment="1">
      <alignment horizontal="center" vertical="center"/>
    </xf>
    <xf numFmtId="0" fontId="164" fillId="46" borderId="8" xfId="0" applyFont="1" applyFill="1" applyBorder="1" applyAlignment="1">
      <alignment horizontal="left" vertical="center"/>
    </xf>
    <xf numFmtId="0" fontId="164" fillId="46" borderId="2" xfId="0" applyFont="1" applyFill="1" applyBorder="1" applyAlignment="1">
      <alignment horizontal="left" vertical="center"/>
    </xf>
    <xf numFmtId="0" fontId="39" fillId="47" borderId="11" xfId="0" applyFont="1" applyFill="1" applyBorder="1" applyAlignment="1">
      <alignment horizontal="center" vertical="center"/>
    </xf>
    <xf numFmtId="0" fontId="39" fillId="47" borderId="23" xfId="0" applyFont="1" applyFill="1" applyBorder="1" applyAlignment="1">
      <alignment horizontal="center" vertical="center"/>
    </xf>
    <xf numFmtId="0" fontId="39" fillId="47" borderId="14" xfId="0" applyFont="1" applyFill="1" applyBorder="1" applyAlignment="1">
      <alignment horizontal="center" vertical="center"/>
    </xf>
    <xf numFmtId="0" fontId="54" fillId="33" borderId="431" xfId="0" applyFont="1" applyFill="1" applyBorder="1" applyAlignment="1">
      <alignment horizontal="center" vertical="center" wrapText="1"/>
    </xf>
    <xf numFmtId="0" fontId="54" fillId="33" borderId="432" xfId="0" applyFont="1" applyFill="1" applyBorder="1" applyAlignment="1">
      <alignment horizontal="center" vertical="center" wrapText="1"/>
    </xf>
    <xf numFmtId="0" fontId="54" fillId="33" borderId="433" xfId="0" applyFont="1" applyFill="1" applyBorder="1" applyAlignment="1">
      <alignment horizontal="center" vertical="center" wrapText="1"/>
    </xf>
    <xf numFmtId="0" fontId="3" fillId="15" borderId="18" xfId="0" applyFont="1" applyFill="1" applyBorder="1" applyAlignment="1">
      <alignment vertical="center" wrapText="1"/>
    </xf>
    <xf numFmtId="0" fontId="3" fillId="15" borderId="0" xfId="0" applyFont="1" applyFill="1" applyBorder="1" applyAlignment="1">
      <alignment vertical="center" wrapText="1"/>
    </xf>
    <xf numFmtId="0" fontId="3" fillId="15" borderId="6" xfId="0" applyFont="1" applyFill="1" applyBorder="1" applyAlignment="1">
      <alignment vertical="center" wrapText="1"/>
    </xf>
    <xf numFmtId="3" fontId="129" fillId="18" borderId="337" xfId="0" applyNumberFormat="1" applyFont="1" applyFill="1" applyBorder="1" applyAlignment="1">
      <alignment horizontal="center" vertical="center"/>
    </xf>
    <xf numFmtId="3" fontId="129" fillId="18" borderId="338" xfId="0" applyNumberFormat="1" applyFont="1" applyFill="1" applyBorder="1" applyAlignment="1">
      <alignment horizontal="center" vertical="center"/>
    </xf>
    <xf numFmtId="9" fontId="167" fillId="19" borderId="184" xfId="1" applyFont="1" applyFill="1" applyBorder="1" applyAlignment="1">
      <alignment horizontal="center" vertical="center"/>
    </xf>
    <xf numFmtId="9" fontId="167" fillId="19" borderId="185" xfId="1" applyFont="1" applyFill="1" applyBorder="1" applyAlignment="1">
      <alignment horizontal="center" vertical="center"/>
    </xf>
    <xf numFmtId="3" fontId="129" fillId="18" borderId="273" xfId="0" applyNumberFormat="1" applyFont="1" applyFill="1" applyBorder="1" applyAlignment="1">
      <alignment horizontal="center" vertical="center"/>
    </xf>
    <xf numFmtId="3" fontId="129" fillId="18" borderId="274" xfId="0" applyNumberFormat="1" applyFont="1" applyFill="1" applyBorder="1" applyAlignment="1">
      <alignment horizontal="center" vertical="center"/>
    </xf>
    <xf numFmtId="164" fontId="129" fillId="18" borderId="275" xfId="0" applyNumberFormat="1" applyFont="1" applyFill="1" applyBorder="1" applyAlignment="1">
      <alignment horizontal="center" vertical="center"/>
    </xf>
    <xf numFmtId="164" fontId="129" fillId="18" borderId="276" xfId="0" applyNumberFormat="1" applyFont="1" applyFill="1" applyBorder="1" applyAlignment="1">
      <alignment horizontal="center" vertical="center"/>
    </xf>
    <xf numFmtId="164" fontId="129" fillId="18" borderId="277" xfId="0" applyNumberFormat="1" applyFont="1" applyFill="1" applyBorder="1" applyAlignment="1">
      <alignment horizontal="center" vertical="center"/>
    </xf>
    <xf numFmtId="0" fontId="118" fillId="12" borderId="234" xfId="0" applyFont="1" applyFill="1" applyBorder="1" applyAlignment="1">
      <alignment horizontal="center" vertical="center"/>
    </xf>
    <xf numFmtId="0" fontId="114" fillId="12" borderId="0" xfId="0" applyFont="1" applyFill="1" applyBorder="1" applyAlignment="1">
      <alignment horizontal="center" vertical="center"/>
    </xf>
    <xf numFmtId="3" fontId="146" fillId="20" borderId="307" xfId="0" applyNumberFormat="1" applyFont="1" applyFill="1" applyBorder="1" applyAlignment="1">
      <alignment horizontal="center" vertical="center"/>
    </xf>
    <xf numFmtId="49" fontId="116" fillId="42" borderId="90" xfId="0" applyNumberFormat="1" applyFont="1" applyFill="1" applyBorder="1" applyAlignment="1">
      <alignment horizontal="center" vertical="center"/>
    </xf>
    <xf numFmtId="49" fontId="117" fillId="42" borderId="112" xfId="0" applyNumberFormat="1" applyFont="1" applyFill="1" applyBorder="1" applyAlignment="1">
      <alignment horizontal="center" vertical="center"/>
    </xf>
    <xf numFmtId="49" fontId="117" fillId="42" borderId="89" xfId="0" applyNumberFormat="1" applyFont="1" applyFill="1" applyBorder="1" applyAlignment="1">
      <alignment horizontal="center" vertical="center"/>
    </xf>
    <xf numFmtId="3" fontId="147" fillId="31" borderId="18" xfId="0" applyNumberFormat="1" applyFont="1" applyFill="1" applyBorder="1" applyAlignment="1">
      <alignment horizontal="center"/>
    </xf>
    <xf numFmtId="3" fontId="147" fillId="31" borderId="0" xfId="0" applyNumberFormat="1" applyFont="1" applyFill="1" applyBorder="1" applyAlignment="1">
      <alignment horizontal="center"/>
    </xf>
    <xf numFmtId="3" fontId="146" fillId="21" borderId="307" xfId="0" applyNumberFormat="1" applyFont="1" applyFill="1" applyBorder="1" applyAlignment="1">
      <alignment horizontal="center" vertical="center"/>
    </xf>
    <xf numFmtId="0" fontId="1" fillId="15" borderId="115" xfId="0" applyFont="1" applyFill="1" applyBorder="1"/>
    <xf numFmtId="0" fontId="0" fillId="15" borderId="115" xfId="0" applyFill="1" applyBorder="1"/>
    <xf numFmtId="0" fontId="111" fillId="43" borderId="129" xfId="0" applyFont="1" applyFill="1" applyBorder="1" applyAlignment="1">
      <alignment horizontal="center" vertical="center"/>
    </xf>
    <xf numFmtId="0" fontId="111" fillId="43" borderId="130" xfId="0" applyFont="1" applyFill="1" applyBorder="1" applyAlignment="1">
      <alignment horizontal="center" vertical="center"/>
    </xf>
    <xf numFmtId="0" fontId="111" fillId="43" borderId="131" xfId="0" applyFont="1" applyFill="1" applyBorder="1" applyAlignment="1">
      <alignment horizontal="center" vertical="center"/>
    </xf>
    <xf numFmtId="49" fontId="103" fillId="8" borderId="0" xfId="0" applyNumberFormat="1" applyFont="1" applyFill="1" applyBorder="1" applyAlignment="1">
      <alignment horizontal="right" vertical="center" indent="1"/>
    </xf>
    <xf numFmtId="49" fontId="76" fillId="8" borderId="0" xfId="0" applyNumberFormat="1" applyFont="1" applyFill="1" applyBorder="1" applyAlignment="1">
      <alignment horizontal="right" vertical="center" indent="1"/>
    </xf>
    <xf numFmtId="0" fontId="203" fillId="45" borderId="368" xfId="0" applyFont="1" applyFill="1" applyBorder="1" applyAlignment="1">
      <alignment horizontal="center" vertical="center"/>
    </xf>
    <xf numFmtId="0" fontId="203" fillId="45" borderId="280" xfId="0" applyFont="1" applyFill="1" applyBorder="1" applyAlignment="1">
      <alignment horizontal="center" vertical="center"/>
    </xf>
    <xf numFmtId="0" fontId="203" fillId="45" borderId="369" xfId="0" applyFont="1" applyFill="1" applyBorder="1" applyAlignment="1">
      <alignment horizontal="center" vertical="center"/>
    </xf>
    <xf numFmtId="0" fontId="204" fillId="45" borderId="368" xfId="0" applyFont="1" applyFill="1" applyBorder="1" applyAlignment="1">
      <alignment horizontal="center" vertical="center" wrapText="1"/>
    </xf>
    <xf numFmtId="0" fontId="204" fillId="45" borderId="280" xfId="0" applyFont="1" applyFill="1" applyBorder="1" applyAlignment="1">
      <alignment horizontal="center" vertical="center" wrapText="1"/>
    </xf>
    <xf numFmtId="0" fontId="204" fillId="45" borderId="369" xfId="0" applyFont="1" applyFill="1" applyBorder="1" applyAlignment="1">
      <alignment horizontal="center" vertical="center" wrapText="1"/>
    </xf>
    <xf numFmtId="0" fontId="203" fillId="45" borderId="281" xfId="0" applyFont="1" applyFill="1" applyBorder="1" applyAlignment="1">
      <alignment horizontal="center" vertical="center"/>
    </xf>
    <xf numFmtId="49" fontId="184" fillId="11" borderId="0" xfId="0" applyNumberFormat="1" applyFont="1" applyFill="1" applyBorder="1" applyAlignment="1">
      <alignment horizontal="left" vertical="center"/>
    </xf>
    <xf numFmtId="49" fontId="184" fillId="11" borderId="44" xfId="0" applyNumberFormat="1" applyFont="1" applyFill="1" applyBorder="1" applyAlignment="1">
      <alignment horizontal="left" vertical="center"/>
    </xf>
    <xf numFmtId="49" fontId="63" fillId="21" borderId="371" xfId="0" applyNumberFormat="1" applyFont="1" applyFill="1" applyBorder="1" applyAlignment="1">
      <alignment horizontal="center" vertical="center"/>
    </xf>
    <xf numFmtId="49" fontId="63" fillId="21" borderId="283" xfId="0" applyNumberFormat="1" applyFont="1" applyFill="1" applyBorder="1" applyAlignment="1">
      <alignment horizontal="center" vertical="center"/>
    </xf>
    <xf numFmtId="0" fontId="174" fillId="16" borderId="269" xfId="0" applyFont="1" applyFill="1" applyBorder="1" applyAlignment="1">
      <alignment horizontal="right" vertical="center" indent="1"/>
    </xf>
    <xf numFmtId="0" fontId="174" fillId="16" borderId="270" xfId="0" applyFont="1" applyFill="1" applyBorder="1" applyAlignment="1">
      <alignment horizontal="right" vertical="center" indent="1"/>
    </xf>
    <xf numFmtId="0" fontId="174" fillId="16" borderId="363" xfId="0" applyFont="1" applyFill="1" applyBorder="1" applyAlignment="1">
      <alignment horizontal="right" vertical="center" indent="1"/>
    </xf>
    <xf numFmtId="0" fontId="174" fillId="16" borderId="311" xfId="0" applyFont="1" applyFill="1" applyBorder="1" applyAlignment="1">
      <alignment horizontal="right" vertical="center" indent="1"/>
    </xf>
    <xf numFmtId="0" fontId="174" fillId="16" borderId="312" xfId="0" applyFont="1" applyFill="1" applyBorder="1" applyAlignment="1">
      <alignment horizontal="right" vertical="center" indent="1"/>
    </xf>
    <xf numFmtId="0" fontId="174" fillId="16" borderId="364" xfId="0" applyFont="1" applyFill="1" applyBorder="1" applyAlignment="1">
      <alignment horizontal="right" vertical="center" indent="1"/>
    </xf>
    <xf numFmtId="0" fontId="174" fillId="16" borderId="365" xfId="0" applyFont="1" applyFill="1" applyBorder="1" applyAlignment="1">
      <alignment horizontal="center" vertical="center"/>
    </xf>
    <xf numFmtId="0" fontId="174" fillId="16" borderId="366" xfId="0" applyFont="1" applyFill="1" applyBorder="1" applyAlignment="1">
      <alignment horizontal="center" vertical="center"/>
    </xf>
    <xf numFmtId="49" fontId="237" fillId="61" borderId="372" xfId="0" applyNumberFormat="1" applyFont="1" applyFill="1" applyBorder="1" applyAlignment="1">
      <alignment horizontal="left" vertical="center"/>
    </xf>
    <xf numFmtId="49" fontId="238" fillId="61" borderId="373" xfId="0" applyNumberFormat="1" applyFont="1" applyFill="1" applyBorder="1" applyAlignment="1">
      <alignment horizontal="left" vertical="center"/>
    </xf>
    <xf numFmtId="49" fontId="63" fillId="21" borderId="370" xfId="0" applyNumberFormat="1" applyFont="1" applyFill="1" applyBorder="1" applyAlignment="1">
      <alignment horizontal="center" vertical="center"/>
    </xf>
    <xf numFmtId="49" fontId="63" fillId="21" borderId="282" xfId="0" applyNumberFormat="1" applyFont="1" applyFill="1" applyBorder="1" applyAlignment="1">
      <alignment horizontal="center" vertical="center"/>
    </xf>
    <xf numFmtId="0" fontId="204" fillId="45" borderId="304" xfId="0" applyFont="1" applyFill="1" applyBorder="1" applyAlignment="1">
      <alignment horizontal="center" vertical="center" wrapText="1"/>
    </xf>
    <xf numFmtId="0" fontId="204" fillId="45" borderId="305" xfId="0" applyFont="1" applyFill="1" applyBorder="1" applyAlignment="1">
      <alignment horizontal="center" vertical="center" wrapText="1"/>
    </xf>
    <xf numFmtId="0" fontId="204" fillId="45" borderId="306" xfId="0" applyFont="1" applyFill="1" applyBorder="1" applyAlignment="1">
      <alignment horizontal="center" vertical="center" wrapText="1"/>
    </xf>
    <xf numFmtId="49" fontId="63" fillId="21" borderId="442" xfId="0" applyNumberFormat="1" applyFont="1" applyFill="1" applyBorder="1" applyAlignment="1">
      <alignment horizontal="center" vertical="center"/>
    </xf>
    <xf numFmtId="49" fontId="63" fillId="21" borderId="443" xfId="0" applyNumberFormat="1" applyFont="1" applyFill="1" applyBorder="1" applyAlignment="1">
      <alignment horizontal="center" vertical="center"/>
    </xf>
    <xf numFmtId="49" fontId="188" fillId="21" borderId="371" xfId="0" applyNumberFormat="1" applyFont="1" applyFill="1" applyBorder="1" applyAlignment="1">
      <alignment horizontal="center" vertical="center" wrapText="1"/>
    </xf>
    <xf numFmtId="49" fontId="188" fillId="21" borderId="283" xfId="0" applyNumberFormat="1" applyFont="1" applyFill="1" applyBorder="1" applyAlignment="1">
      <alignment horizontal="center" vertical="center" wrapText="1"/>
    </xf>
    <xf numFmtId="49" fontId="63" fillId="20" borderId="371" xfId="0" applyNumberFormat="1" applyFont="1" applyFill="1" applyBorder="1" applyAlignment="1">
      <alignment horizontal="center" vertical="center"/>
    </xf>
    <xf numFmtId="49" fontId="63" fillId="20" borderId="283" xfId="0" applyNumberFormat="1" applyFont="1" applyFill="1" applyBorder="1" applyAlignment="1">
      <alignment horizontal="center" vertical="center"/>
    </xf>
    <xf numFmtId="0" fontId="203" fillId="45" borderId="304" xfId="0" applyFont="1" applyFill="1" applyBorder="1" applyAlignment="1">
      <alignment horizontal="center" vertical="center"/>
    </xf>
    <xf numFmtId="0" fontId="203" fillId="45" borderId="305" xfId="0" applyFont="1" applyFill="1" applyBorder="1" applyAlignment="1">
      <alignment horizontal="center" vertical="center"/>
    </xf>
    <xf numFmtId="0" fontId="203" fillId="45" borderId="306" xfId="0" applyFont="1" applyFill="1" applyBorder="1" applyAlignment="1">
      <alignment horizontal="center" vertical="center"/>
    </xf>
    <xf numFmtId="0" fontId="203" fillId="45" borderId="375" xfId="0" applyFont="1" applyFill="1" applyBorder="1" applyAlignment="1">
      <alignment horizontal="center" vertical="center"/>
    </xf>
    <xf numFmtId="0" fontId="203" fillId="45" borderId="303" xfId="0" applyFont="1" applyFill="1" applyBorder="1" applyAlignment="1">
      <alignment horizontal="center" vertical="center"/>
    </xf>
    <xf numFmtId="0" fontId="203" fillId="45" borderId="444" xfId="0" applyFont="1" applyFill="1" applyBorder="1" applyAlignment="1">
      <alignment horizontal="center" vertical="center"/>
    </xf>
    <xf numFmtId="0" fontId="203" fillId="45" borderId="445" xfId="0" applyFont="1" applyFill="1" applyBorder="1" applyAlignment="1">
      <alignment horizontal="center" vertical="center"/>
    </xf>
    <xf numFmtId="0" fontId="203" fillId="45" borderId="446" xfId="0" applyFont="1" applyFill="1" applyBorder="1" applyAlignment="1">
      <alignment horizontal="center" vertical="center"/>
    </xf>
    <xf numFmtId="0" fontId="98" fillId="19" borderId="259" xfId="0" applyFont="1" applyFill="1" applyBorder="1" applyAlignment="1">
      <alignment horizontal="center" vertical="top"/>
    </xf>
    <xf numFmtId="0" fontId="98" fillId="19" borderId="260" xfId="0" applyFont="1" applyFill="1" applyBorder="1" applyAlignment="1">
      <alignment horizontal="center" vertical="top"/>
    </xf>
    <xf numFmtId="0" fontId="98" fillId="19" borderId="261" xfId="0" applyFont="1" applyFill="1" applyBorder="1" applyAlignment="1">
      <alignment horizontal="center" vertical="top"/>
    </xf>
    <xf numFmtId="0" fontId="235" fillId="26" borderId="217" xfId="0" applyFont="1" applyFill="1" applyBorder="1" applyAlignment="1">
      <alignment horizontal="center" vertical="center"/>
    </xf>
    <xf numFmtId="0" fontId="235" fillId="26" borderId="218" xfId="0" applyFont="1" applyFill="1" applyBorder="1" applyAlignment="1">
      <alignment horizontal="center" vertical="center"/>
    </xf>
    <xf numFmtId="0" fontId="235" fillId="26" borderId="159" xfId="0" applyFont="1" applyFill="1" applyBorder="1" applyAlignment="1">
      <alignment horizontal="center" vertical="center"/>
    </xf>
    <xf numFmtId="0" fontId="235" fillId="26" borderId="160" xfId="0" applyFont="1" applyFill="1" applyBorder="1" applyAlignment="1">
      <alignment horizontal="center" vertical="center"/>
    </xf>
    <xf numFmtId="0" fontId="211" fillId="26" borderId="129" xfId="0" applyFont="1" applyFill="1" applyBorder="1" applyAlignment="1">
      <alignment horizontal="center" vertical="center"/>
    </xf>
    <xf numFmtId="0" fontId="212" fillId="26" borderId="168" xfId="0" applyFont="1" applyFill="1" applyBorder="1" applyAlignment="1">
      <alignment horizontal="center" vertical="center"/>
    </xf>
    <xf numFmtId="10" fontId="150" fillId="39" borderId="176" xfId="1" applyNumberFormat="1" applyFont="1" applyFill="1" applyBorder="1" applyAlignment="1">
      <alignment horizontal="center" vertical="center" shrinkToFit="1"/>
    </xf>
    <xf numFmtId="10" fontId="150" fillId="39" borderId="177" xfId="1" applyNumberFormat="1" applyFont="1" applyFill="1" applyBorder="1" applyAlignment="1">
      <alignment horizontal="center" vertical="center" shrinkToFit="1"/>
    </xf>
    <xf numFmtId="164" fontId="261" fillId="22" borderId="236" xfId="1" applyNumberFormat="1" applyFont="1" applyFill="1" applyBorder="1" applyAlignment="1">
      <alignment horizontal="center" vertical="center" shrinkToFit="1"/>
    </xf>
    <xf numFmtId="164" fontId="261" fillId="22" borderId="238" xfId="1" applyNumberFormat="1" applyFont="1" applyFill="1" applyBorder="1" applyAlignment="1">
      <alignment horizontal="center" vertical="center" shrinkToFit="1"/>
    </xf>
    <xf numFmtId="0" fontId="81" fillId="15" borderId="141" xfId="0" applyFont="1" applyFill="1" applyBorder="1" applyAlignment="1"/>
    <xf numFmtId="0" fontId="81" fillId="15" borderId="118" xfId="0" applyFont="1" applyFill="1" applyBorder="1" applyAlignment="1"/>
    <xf numFmtId="0" fontId="81" fillId="15" borderId="119" xfId="0" applyFont="1" applyFill="1" applyBorder="1" applyAlignment="1"/>
    <xf numFmtId="49" fontId="16" fillId="15" borderId="140" xfId="0" applyNumberFormat="1" applyFont="1" applyFill="1" applyBorder="1" applyAlignment="1">
      <alignment vertical="center" wrapText="1"/>
    </xf>
    <xf numFmtId="49" fontId="16" fillId="15" borderId="0" xfId="0" applyNumberFormat="1" applyFont="1" applyFill="1" applyBorder="1" applyAlignment="1">
      <alignment vertical="center" wrapText="1"/>
    </xf>
    <xf numFmtId="49" fontId="16" fillId="15" borderId="117" xfId="0" applyNumberFormat="1" applyFont="1" applyFill="1" applyBorder="1" applyAlignment="1">
      <alignment vertical="center" wrapText="1"/>
    </xf>
    <xf numFmtId="49" fontId="87" fillId="15" borderId="140" xfId="0" applyNumberFormat="1" applyFont="1" applyFill="1" applyBorder="1" applyAlignment="1">
      <alignment vertical="center"/>
    </xf>
    <xf numFmtId="49" fontId="87" fillId="15" borderId="0" xfId="0" applyNumberFormat="1" applyFont="1" applyFill="1" applyBorder="1" applyAlignment="1">
      <alignment vertical="center"/>
    </xf>
    <xf numFmtId="49" fontId="87" fillId="15" borderId="117" xfId="0" applyNumberFormat="1" applyFont="1" applyFill="1" applyBorder="1" applyAlignment="1">
      <alignment vertical="center"/>
    </xf>
    <xf numFmtId="0" fontId="97" fillId="15" borderId="140" xfId="0" applyFont="1" applyFill="1" applyBorder="1" applyAlignment="1">
      <alignment wrapText="1"/>
    </xf>
    <xf numFmtId="0" fontId="97" fillId="15" borderId="0" xfId="0" applyFont="1" applyFill="1" applyBorder="1" applyAlignment="1">
      <alignment wrapText="1"/>
    </xf>
    <xf numFmtId="0" fontId="97" fillId="15" borderId="117" xfId="0" applyFont="1" applyFill="1" applyBorder="1" applyAlignment="1">
      <alignment wrapText="1"/>
    </xf>
    <xf numFmtId="0" fontId="81" fillId="15" borderId="140" xfId="0" applyFont="1" applyFill="1" applyBorder="1" applyAlignment="1">
      <alignment wrapText="1"/>
    </xf>
    <xf numFmtId="0" fontId="81" fillId="15" borderId="0" xfId="0" applyFont="1" applyFill="1" applyBorder="1" applyAlignment="1">
      <alignment wrapText="1"/>
    </xf>
    <xf numFmtId="0" fontId="81" fillId="15" borderId="117" xfId="0" applyFont="1" applyFill="1" applyBorder="1" applyAlignment="1">
      <alignment wrapText="1"/>
    </xf>
    <xf numFmtId="164" fontId="261" fillId="62" borderId="236" xfId="1" applyNumberFormat="1" applyFont="1" applyFill="1" applyBorder="1" applyAlignment="1">
      <alignment horizontal="center" vertical="center" shrinkToFit="1"/>
    </xf>
    <xf numFmtId="164" fontId="261" fillId="62" borderId="238" xfId="1" applyNumberFormat="1" applyFont="1" applyFill="1" applyBorder="1" applyAlignment="1">
      <alignment horizontal="center" vertical="center" shrinkToFit="1"/>
    </xf>
    <xf numFmtId="164" fontId="261" fillId="15" borderId="236" xfId="1" applyNumberFormat="1" applyFont="1" applyFill="1" applyBorder="1" applyAlignment="1">
      <alignment horizontal="center" vertical="center" shrinkToFit="1"/>
    </xf>
    <xf numFmtId="164" fontId="261" fillId="15" borderId="238" xfId="1" applyNumberFormat="1" applyFont="1" applyFill="1" applyBorder="1" applyAlignment="1">
      <alignment horizontal="center" vertical="center" shrinkToFit="1"/>
    </xf>
    <xf numFmtId="0" fontId="121" fillId="37" borderId="250" xfId="0" applyFont="1" applyFill="1" applyBorder="1" applyAlignment="1">
      <alignment horizontal="center" vertical="center" wrapText="1"/>
    </xf>
    <xf numFmtId="0" fontId="121" fillId="37" borderId="252" xfId="0" applyFont="1" applyFill="1" applyBorder="1" applyAlignment="1">
      <alignment horizontal="center" vertical="center" wrapText="1"/>
    </xf>
    <xf numFmtId="0" fontId="121" fillId="37" borderId="258" xfId="0" applyFont="1" applyFill="1" applyBorder="1" applyAlignment="1">
      <alignment horizontal="center" vertical="center" wrapText="1"/>
    </xf>
    <xf numFmtId="164" fontId="261" fillId="21" borderId="161" xfId="1" applyNumberFormat="1" applyFont="1" applyFill="1" applyBorder="1" applyAlignment="1">
      <alignment horizontal="center" vertical="center" shrinkToFit="1"/>
    </xf>
    <xf numFmtId="10" fontId="150" fillId="37" borderId="256" xfId="0" applyNumberFormat="1" applyFont="1" applyFill="1" applyBorder="1" applyAlignment="1">
      <alignment horizontal="center" vertical="center" shrinkToFit="1"/>
    </xf>
    <xf numFmtId="10" fontId="150" fillId="37" borderId="257" xfId="0" applyNumberFormat="1" applyFont="1" applyFill="1" applyBorder="1" applyAlignment="1">
      <alignment horizontal="center" vertical="center" shrinkToFit="1"/>
    </xf>
    <xf numFmtId="10" fontId="150" fillId="7" borderId="256" xfId="0" applyNumberFormat="1" applyFont="1" applyFill="1" applyBorder="1" applyAlignment="1">
      <alignment horizontal="center" vertical="center" shrinkToFit="1"/>
    </xf>
    <xf numFmtId="10" fontId="150" fillId="7" borderId="256" xfId="1" applyNumberFormat="1" applyFont="1" applyFill="1" applyBorder="1" applyAlignment="1">
      <alignment horizontal="center" vertical="center" shrinkToFit="1"/>
    </xf>
    <xf numFmtId="10" fontId="150" fillId="62" borderId="176" xfId="1" applyNumberFormat="1" applyFont="1" applyFill="1" applyBorder="1" applyAlignment="1">
      <alignment horizontal="center" vertical="center" shrinkToFit="1"/>
    </xf>
    <xf numFmtId="10" fontId="150" fillId="62" borderId="177" xfId="1" applyNumberFormat="1" applyFont="1" applyFill="1" applyBorder="1" applyAlignment="1">
      <alignment horizontal="center" vertical="center" shrinkToFit="1"/>
    </xf>
    <xf numFmtId="164" fontId="261" fillId="20" borderId="161" xfId="1" applyNumberFormat="1" applyFont="1" applyFill="1" applyBorder="1" applyAlignment="1">
      <alignment horizontal="center" vertical="center" shrinkToFit="1"/>
    </xf>
    <xf numFmtId="10" fontId="149" fillId="30" borderId="7" xfId="0" applyNumberFormat="1" applyFont="1" applyFill="1" applyBorder="1" applyAlignment="1">
      <alignment horizontal="center" shrinkToFit="1"/>
    </xf>
    <xf numFmtId="10" fontId="149" fillId="30" borderId="1" xfId="0" applyNumberFormat="1" applyFont="1" applyFill="1" applyBorder="1" applyAlignment="1">
      <alignment horizontal="center" shrinkToFit="1"/>
    </xf>
    <xf numFmtId="164" fontId="261" fillId="21" borderId="357" xfId="1" applyNumberFormat="1" applyFont="1" applyFill="1" applyBorder="1" applyAlignment="1">
      <alignment horizontal="center" vertical="center" shrinkToFit="1"/>
    </xf>
    <xf numFmtId="164" fontId="261" fillId="21" borderId="358" xfId="1" applyNumberFormat="1" applyFont="1" applyFill="1" applyBorder="1" applyAlignment="1">
      <alignment horizontal="center" vertical="center" shrinkToFit="1"/>
    </xf>
    <xf numFmtId="164" fontId="261" fillId="21" borderId="359" xfId="1" applyNumberFormat="1" applyFont="1" applyFill="1" applyBorder="1" applyAlignment="1">
      <alignment horizontal="center" vertical="center" shrinkToFit="1"/>
    </xf>
    <xf numFmtId="10" fontId="149" fillId="30" borderId="179" xfId="0" applyNumberFormat="1" applyFont="1" applyFill="1" applyBorder="1" applyAlignment="1">
      <alignment horizontal="center" shrinkToFit="1"/>
    </xf>
    <xf numFmtId="10" fontId="150" fillId="37" borderId="360" xfId="0" applyNumberFormat="1" applyFont="1" applyFill="1" applyBorder="1" applyAlignment="1">
      <alignment horizontal="center" vertical="center" shrinkToFit="1"/>
    </xf>
    <xf numFmtId="10" fontId="150" fillId="37" borderId="361" xfId="0" applyNumberFormat="1" applyFont="1" applyFill="1" applyBorder="1" applyAlignment="1">
      <alignment horizontal="center" vertical="center" shrinkToFit="1"/>
    </xf>
    <xf numFmtId="10" fontId="150" fillId="37" borderId="362" xfId="0" applyNumberFormat="1" applyFont="1" applyFill="1" applyBorder="1" applyAlignment="1">
      <alignment horizontal="center" vertical="center" shrinkToFit="1"/>
    </xf>
    <xf numFmtId="0" fontId="191" fillId="9" borderId="266" xfId="0" applyFont="1" applyFill="1" applyBorder="1" applyAlignment="1">
      <alignment horizontal="center" vertical="center" wrapText="1"/>
    </xf>
    <xf numFmtId="0" fontId="191" fillId="9" borderId="267" xfId="0" applyFont="1" applyFill="1" applyBorder="1" applyAlignment="1">
      <alignment horizontal="center" vertical="center" wrapText="1"/>
    </xf>
    <xf numFmtId="0" fontId="191" fillId="9" borderId="268" xfId="0" applyFont="1" applyFill="1" applyBorder="1" applyAlignment="1">
      <alignment horizontal="center" vertical="center" wrapText="1"/>
    </xf>
    <xf numFmtId="10" fontId="121" fillId="37" borderId="350" xfId="0" applyNumberFormat="1" applyFont="1" applyFill="1" applyBorder="1" applyAlignment="1">
      <alignment horizontal="center" vertical="center" wrapText="1"/>
    </xf>
    <xf numFmtId="10" fontId="121" fillId="37" borderId="351" xfId="0" applyNumberFormat="1" applyFont="1" applyFill="1" applyBorder="1" applyAlignment="1">
      <alignment horizontal="center" vertical="center" wrapText="1"/>
    </xf>
    <xf numFmtId="10" fontId="149" fillId="30" borderId="8" xfId="0" applyNumberFormat="1" applyFont="1" applyFill="1" applyBorder="1" applyAlignment="1">
      <alignment horizontal="center" shrinkToFit="1"/>
    </xf>
    <xf numFmtId="10" fontId="149" fillId="30" borderId="2" xfId="0" applyNumberFormat="1" applyFont="1" applyFill="1" applyBorder="1" applyAlignment="1">
      <alignment horizontal="center" shrinkToFit="1"/>
    </xf>
    <xf numFmtId="0" fontId="121" fillId="37" borderId="244" xfId="0" applyFont="1" applyFill="1" applyBorder="1" applyAlignment="1">
      <alignment horizontal="right" vertical="center" wrapText="1"/>
    </xf>
    <xf numFmtId="0" fontId="121" fillId="37" borderId="245" xfId="0" applyFont="1" applyFill="1" applyBorder="1" applyAlignment="1">
      <alignment horizontal="right" vertical="center" wrapText="1"/>
    </xf>
    <xf numFmtId="0" fontId="121" fillId="37" borderId="251" xfId="0" applyFont="1" applyFill="1" applyBorder="1" applyAlignment="1">
      <alignment horizontal="right" vertical="center" wrapText="1"/>
    </xf>
    <xf numFmtId="0" fontId="121" fillId="37" borderId="0" xfId="0" applyFont="1" applyFill="1" applyBorder="1" applyAlignment="1">
      <alignment horizontal="right" vertical="center" wrapText="1"/>
    </xf>
    <xf numFmtId="0" fontId="121" fillId="37" borderId="253" xfId="0" applyFont="1" applyFill="1" applyBorder="1" applyAlignment="1">
      <alignment horizontal="right" vertical="center" wrapText="1"/>
    </xf>
    <xf numFmtId="0" fontId="121" fillId="37" borderId="254" xfId="0" applyFont="1" applyFill="1" applyBorder="1" applyAlignment="1">
      <alignment horizontal="right" vertical="center" wrapText="1"/>
    </xf>
    <xf numFmtId="10" fontId="192" fillId="37" borderId="246" xfId="0" applyNumberFormat="1" applyFont="1" applyFill="1" applyBorder="1" applyAlignment="1">
      <alignment horizontal="center" vertical="center" wrapText="1"/>
    </xf>
    <xf numFmtId="10" fontId="192" fillId="37" borderId="6" xfId="0" applyNumberFormat="1" applyFont="1" applyFill="1" applyBorder="1" applyAlignment="1">
      <alignment horizontal="center" vertical="center" wrapText="1"/>
    </xf>
    <xf numFmtId="10" fontId="192" fillId="37" borderId="255" xfId="0" applyNumberFormat="1" applyFont="1" applyFill="1" applyBorder="1" applyAlignment="1">
      <alignment horizontal="center" vertical="center" wrapText="1"/>
    </xf>
    <xf numFmtId="10" fontId="150" fillId="7" borderId="362" xfId="0" applyNumberFormat="1" applyFont="1" applyFill="1" applyBorder="1" applyAlignment="1">
      <alignment horizontal="center" vertical="center" shrinkToFit="1"/>
    </xf>
    <xf numFmtId="164" fontId="261" fillId="21" borderId="130" xfId="1" applyNumberFormat="1" applyFont="1" applyFill="1" applyBorder="1" applyAlignment="1">
      <alignment horizontal="center" vertical="center" shrinkToFit="1"/>
    </xf>
    <xf numFmtId="164" fontId="261" fillId="21" borderId="115" xfId="1" applyNumberFormat="1" applyFont="1" applyFill="1" applyBorder="1" applyAlignment="1">
      <alignment horizontal="center" vertical="center" shrinkToFit="1"/>
    </xf>
    <xf numFmtId="0" fontId="80" fillId="38" borderId="0" xfId="0" applyFont="1" applyFill="1" applyBorder="1" applyAlignment="1">
      <alignment horizontal="right" vertical="center"/>
    </xf>
    <xf numFmtId="0" fontId="94" fillId="12" borderId="0" xfId="0" applyFont="1" applyFill="1" applyBorder="1" applyAlignment="1">
      <alignment horizontal="center" vertical="center"/>
    </xf>
    <xf numFmtId="0" fontId="121" fillId="37" borderId="219" xfId="0" applyFont="1" applyFill="1" applyBorder="1" applyAlignment="1">
      <alignment horizontal="right" vertical="center"/>
    </xf>
    <xf numFmtId="0" fontId="123" fillId="37" borderId="348" xfId="0" applyFont="1" applyFill="1" applyBorder="1" applyAlignment="1">
      <alignment horizontal="right" vertical="center"/>
    </xf>
    <xf numFmtId="0" fontId="123" fillId="37" borderId="349" xfId="0" applyFont="1" applyFill="1" applyBorder="1" applyAlignment="1">
      <alignment horizontal="right" vertical="center"/>
    </xf>
    <xf numFmtId="10" fontId="150" fillId="37" borderId="256" xfId="1" applyNumberFormat="1" applyFont="1" applyFill="1" applyBorder="1" applyAlignment="1">
      <alignment horizontal="center" vertical="center" shrinkToFit="1"/>
    </xf>
    <xf numFmtId="10" fontId="150" fillId="8" borderId="29" xfId="1" applyNumberFormat="1" applyFont="1" applyFill="1" applyBorder="1" applyAlignment="1">
      <alignment horizontal="center" vertical="center" shrinkToFit="1"/>
    </xf>
    <xf numFmtId="10" fontId="150" fillId="8" borderId="178" xfId="1" applyNumberFormat="1" applyFont="1" applyFill="1" applyBorder="1" applyAlignment="1">
      <alignment horizontal="center" vertical="center" shrinkToFit="1"/>
    </xf>
    <xf numFmtId="0" fontId="121" fillId="37" borderId="263" xfId="0" applyFont="1" applyFill="1" applyBorder="1" applyAlignment="1">
      <alignment horizontal="center" vertical="center" wrapText="1"/>
    </xf>
    <xf numFmtId="0" fontId="121" fillId="37" borderId="264" xfId="0" applyFont="1" applyFill="1" applyBorder="1" applyAlignment="1">
      <alignment horizontal="center" vertical="center" wrapText="1"/>
    </xf>
    <xf numFmtId="3" fontId="146" fillId="21" borderId="308" xfId="0" applyNumberFormat="1" applyFont="1" applyFill="1" applyBorder="1" applyAlignment="1">
      <alignment horizontal="center" vertical="center"/>
    </xf>
    <xf numFmtId="3" fontId="146" fillId="21" borderId="309" xfId="0" applyNumberFormat="1" applyFont="1" applyFill="1" applyBorder="1" applyAlignment="1">
      <alignment horizontal="center" vertical="center"/>
    </xf>
    <xf numFmtId="3" fontId="146" fillId="21" borderId="310" xfId="0" applyNumberFormat="1" applyFont="1" applyFill="1" applyBorder="1" applyAlignment="1">
      <alignment horizontal="center" vertical="center"/>
    </xf>
    <xf numFmtId="164" fontId="261" fillId="21" borderId="236" xfId="1" applyNumberFormat="1" applyFont="1" applyFill="1" applyBorder="1" applyAlignment="1">
      <alignment horizontal="center" vertical="center" shrinkToFit="1"/>
    </xf>
    <xf numFmtId="164" fontId="261" fillId="21" borderId="237" xfId="1" applyNumberFormat="1" applyFont="1" applyFill="1" applyBorder="1" applyAlignment="1">
      <alignment horizontal="center" vertical="center" shrinkToFit="1"/>
    </xf>
    <xf numFmtId="164" fontId="261" fillId="21" borderId="238" xfId="1" applyNumberFormat="1" applyFont="1" applyFill="1" applyBorder="1" applyAlignment="1">
      <alignment horizontal="center" vertical="center" shrinkToFit="1"/>
    </xf>
    <xf numFmtId="10" fontId="150" fillId="37" borderId="239" xfId="1" applyNumberFormat="1" applyFont="1" applyFill="1" applyBorder="1" applyAlignment="1">
      <alignment horizontal="center" vertical="center" shrinkToFit="1"/>
    </xf>
    <xf numFmtId="10" fontId="150" fillId="37" borderId="1" xfId="1" applyNumberFormat="1" applyFont="1" applyFill="1" applyBorder="1" applyAlignment="1">
      <alignment horizontal="center" vertical="center" shrinkToFit="1"/>
    </xf>
    <xf numFmtId="10" fontId="150" fillId="37" borderId="4" xfId="1" applyNumberFormat="1" applyFont="1" applyFill="1" applyBorder="1" applyAlignment="1">
      <alignment horizontal="center" vertical="center" shrinkToFit="1"/>
    </xf>
    <xf numFmtId="3" fontId="146" fillId="22" borderId="308" xfId="0" applyNumberFormat="1" applyFont="1" applyFill="1" applyBorder="1" applyAlignment="1">
      <alignment horizontal="center" vertical="center"/>
    </xf>
    <xf numFmtId="3" fontId="146" fillId="22" borderId="310" xfId="0" applyNumberFormat="1" applyFont="1" applyFill="1" applyBorder="1" applyAlignment="1">
      <alignment horizontal="center" vertical="center"/>
    </xf>
    <xf numFmtId="49" fontId="63" fillId="15" borderId="371" xfId="0" applyNumberFormat="1" applyFont="1" applyFill="1" applyBorder="1" applyAlignment="1">
      <alignment horizontal="center" vertical="center"/>
    </xf>
    <xf numFmtId="49" fontId="63" fillId="15" borderId="283" xfId="0" applyNumberFormat="1" applyFont="1" applyFill="1" applyBorder="1" applyAlignment="1">
      <alignment horizontal="center" vertical="center"/>
    </xf>
    <xf numFmtId="49" fontId="63" fillId="22" borderId="371" xfId="0" applyNumberFormat="1" applyFont="1" applyFill="1" applyBorder="1" applyAlignment="1">
      <alignment horizontal="center" vertical="center"/>
    </xf>
    <xf numFmtId="49" fontId="63" fillId="22" borderId="283" xfId="0" applyNumberFormat="1" applyFont="1" applyFill="1" applyBorder="1" applyAlignment="1">
      <alignment horizontal="center" vertical="center"/>
    </xf>
    <xf numFmtId="3" fontId="146" fillId="15" borderId="308" xfId="0" applyNumberFormat="1" applyFont="1" applyFill="1" applyBorder="1" applyAlignment="1">
      <alignment horizontal="center" vertical="center"/>
    </xf>
    <xf numFmtId="3" fontId="146" fillId="15" borderId="310" xfId="0" applyNumberFormat="1" applyFont="1" applyFill="1" applyBorder="1" applyAlignment="1">
      <alignment horizontal="center" vertical="center"/>
    </xf>
    <xf numFmtId="3" fontId="146" fillId="21" borderId="354" xfId="0" applyNumberFormat="1" applyFont="1" applyFill="1" applyBorder="1" applyAlignment="1">
      <alignment horizontal="center" vertical="center"/>
    </xf>
    <xf numFmtId="3" fontId="146" fillId="21" borderId="355" xfId="0" applyNumberFormat="1" applyFont="1" applyFill="1" applyBorder="1" applyAlignment="1">
      <alignment horizontal="center" vertical="center"/>
    </xf>
    <xf numFmtId="3" fontId="146" fillId="21" borderId="356" xfId="0" applyNumberFormat="1" applyFont="1" applyFill="1" applyBorder="1" applyAlignment="1">
      <alignment horizontal="center" vertical="center"/>
    </xf>
    <xf numFmtId="10" fontId="277" fillId="37" borderId="246" xfId="0" applyNumberFormat="1" applyFont="1" applyFill="1" applyBorder="1" applyAlignment="1">
      <alignment horizontal="center" vertical="center" wrapText="1"/>
    </xf>
    <xf numFmtId="10" fontId="277" fillId="37" borderId="6" xfId="0" applyNumberFormat="1" applyFont="1" applyFill="1" applyBorder="1" applyAlignment="1">
      <alignment horizontal="center" vertical="center" wrapText="1"/>
    </xf>
    <xf numFmtId="10" fontId="277" fillId="37" borderId="255" xfId="0" applyNumberFormat="1" applyFont="1" applyFill="1" applyBorder="1" applyAlignment="1">
      <alignment horizontal="center" vertical="center" wrapText="1"/>
    </xf>
    <xf numFmtId="0" fontId="272" fillId="15" borderId="140" xfId="0" applyFont="1" applyFill="1" applyBorder="1" applyAlignment="1">
      <alignment wrapText="1"/>
    </xf>
    <xf numFmtId="49" fontId="63" fillId="21" borderId="374" xfId="0" applyNumberFormat="1" applyFont="1" applyFill="1" applyBorder="1" applyAlignment="1">
      <alignment horizontal="center" vertical="center"/>
    </xf>
    <xf numFmtId="49" fontId="63" fillId="21" borderId="284" xfId="0" applyNumberFormat="1" applyFont="1" applyFill="1" applyBorder="1" applyAlignment="1">
      <alignment horizontal="center" vertical="center"/>
    </xf>
    <xf numFmtId="0" fontId="174" fillId="38" borderId="0" xfId="0" applyFont="1" applyFill="1" applyBorder="1" applyAlignment="1">
      <alignment horizontal="center" vertical="center"/>
    </xf>
    <xf numFmtId="49" fontId="237" fillId="62" borderId="376" xfId="0" applyNumberFormat="1" applyFont="1" applyFill="1" applyBorder="1" applyAlignment="1">
      <alignment horizontal="left" vertical="center"/>
    </xf>
    <xf numFmtId="49" fontId="238" fillId="62" borderId="377" xfId="0" applyNumberFormat="1" applyFont="1" applyFill="1" applyBorder="1" applyAlignment="1">
      <alignment horizontal="left" vertical="center"/>
    </xf>
    <xf numFmtId="3" fontId="147" fillId="31" borderId="6" xfId="0" applyNumberFormat="1" applyFont="1" applyFill="1" applyBorder="1" applyAlignment="1">
      <alignment horizontal="center"/>
    </xf>
    <xf numFmtId="3" fontId="146" fillId="61" borderId="308" xfId="0" applyNumberFormat="1" applyFont="1" applyFill="1" applyBorder="1" applyAlignment="1">
      <alignment horizontal="center" vertical="center"/>
    </xf>
    <xf numFmtId="3" fontId="146" fillId="61" borderId="310" xfId="0" applyNumberFormat="1" applyFont="1" applyFill="1" applyBorder="1" applyAlignment="1">
      <alignment horizontal="center" vertical="center"/>
    </xf>
    <xf numFmtId="0" fontId="174" fillId="38" borderId="0" xfId="0" applyFont="1" applyFill="1" applyBorder="1" applyAlignment="1">
      <alignment horizontal="right" vertical="center" indent="1"/>
    </xf>
    <xf numFmtId="49" fontId="63" fillId="21" borderId="440" xfId="0" applyNumberFormat="1" applyFont="1" applyFill="1" applyBorder="1" applyAlignment="1">
      <alignment horizontal="center" vertical="center"/>
    </xf>
    <xf numFmtId="49" fontId="63" fillId="21" borderId="441" xfId="0" applyNumberFormat="1"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1D983"/>
      <color rgb="FF993300"/>
      <color rgb="FFA40000"/>
      <color rgb="FF8E0000"/>
      <color rgb="FFCFCFCF"/>
      <color rgb="FFFCE1C0"/>
      <color rgb="FFFF9BDE"/>
      <color rgb="FF75FFE5"/>
      <color rgb="FF00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avensperch.org/cartobibliography/" TargetMode="External"/><Relationship Id="rId1" Type="http://schemas.openxmlformats.org/officeDocument/2006/relationships/hyperlink" Target="https://ravensperch.org/the-colossal-mirro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499984740745262"/>
    <pageSetUpPr autoPageBreaks="0"/>
  </sheetPr>
  <dimension ref="A1:HE152"/>
  <sheetViews>
    <sheetView tabSelected="1" zoomScale="69" zoomScaleNormal="69" workbookViewId="0">
      <selection sqref="A1:AJ1"/>
    </sheetView>
  </sheetViews>
  <sheetFormatPr defaultRowHeight="13.2"/>
  <cols>
    <col min="1" max="1" width="7.33203125" customWidth="1"/>
    <col min="2" max="2" width="55.88671875" customWidth="1"/>
    <col min="3" max="22" width="7" customWidth="1"/>
    <col min="23" max="23" width="7" style="21" customWidth="1"/>
    <col min="24" max="24" width="8.6640625" style="21" customWidth="1"/>
    <col min="25" max="25" width="0.6640625" style="36" customWidth="1"/>
    <col min="26" max="26" width="9" customWidth="1"/>
    <col min="27" max="27" width="10.88671875" customWidth="1"/>
    <col min="28" max="28" width="8.5546875" customWidth="1"/>
    <col min="29" max="29" width="0.88671875" style="21" customWidth="1"/>
    <col min="30" max="30" width="12.21875" customWidth="1"/>
    <col min="31" max="31" width="9.77734375" customWidth="1"/>
    <col min="32" max="32" width="2.21875" style="21" customWidth="1"/>
    <col min="33" max="33" width="7.33203125" customWidth="1"/>
    <col min="34" max="34" width="8.88671875" customWidth="1"/>
    <col min="35" max="35" width="7.77734375" customWidth="1"/>
    <col min="36" max="36" width="4.88671875" customWidth="1"/>
  </cols>
  <sheetData>
    <row r="1" spans="1:213" s="21" customFormat="1" ht="2.4" customHeight="1">
      <c r="A1" s="800" t="s">
        <v>213</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399"/>
      <c r="AL1" s="102"/>
      <c r="AM1" s="102"/>
      <c r="AN1" s="102"/>
    </row>
    <row r="2" spans="1:213" s="19" customFormat="1" ht="38.4" customHeight="1">
      <c r="A2" s="842" t="s">
        <v>202</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3"/>
      <c r="AK2" s="93"/>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row>
    <row r="3" spans="1:213" s="19" customFormat="1" ht="15" customHeight="1">
      <c r="A3" s="916" t="s">
        <v>284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7"/>
      <c r="AK3" s="91"/>
      <c r="AL3" s="467"/>
      <c r="AM3" s="656"/>
      <c r="AN3" s="656"/>
      <c r="AO3" s="657"/>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row>
    <row r="4" spans="1:213" s="19" customFormat="1" ht="16.8" customHeight="1">
      <c r="A4" s="664"/>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5"/>
      <c r="AK4" s="91"/>
      <c r="AL4" s="467"/>
      <c r="AM4" s="656"/>
      <c r="AN4" s="656"/>
      <c r="AO4" s="656"/>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row>
    <row r="5" spans="1:213" s="9" customFormat="1" ht="28.2" customHeight="1">
      <c r="A5" s="817" t="s">
        <v>201</v>
      </c>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8"/>
      <c r="AK5" s="91"/>
      <c r="AL5" s="467"/>
      <c r="AM5" s="131"/>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row>
    <row r="6" spans="1:213" s="90" customFormat="1" ht="45" customHeight="1">
      <c r="A6" s="819" t="s">
        <v>283</v>
      </c>
      <c r="B6" s="819"/>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20"/>
      <c r="AK6" s="92"/>
      <c r="AL6" s="468"/>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row>
    <row r="7" spans="1:213" s="90" customFormat="1" ht="36" customHeight="1">
      <c r="A7" s="850" t="s">
        <v>279</v>
      </c>
      <c r="B7" s="851"/>
      <c r="C7" s="851"/>
      <c r="D7" s="851"/>
      <c r="E7" s="851"/>
      <c r="F7" s="851"/>
      <c r="G7" s="851"/>
      <c r="H7" s="851"/>
      <c r="I7" s="851"/>
      <c r="J7" s="851"/>
      <c r="K7" s="851"/>
      <c r="L7" s="851"/>
      <c r="M7" s="851"/>
      <c r="N7" s="851"/>
      <c r="O7" s="851"/>
      <c r="P7" s="851"/>
      <c r="Q7" s="851"/>
      <c r="R7" s="851"/>
      <c r="S7" s="851"/>
      <c r="T7" s="851"/>
      <c r="U7" s="851"/>
      <c r="V7" s="851"/>
      <c r="W7" s="851"/>
      <c r="X7" s="851"/>
      <c r="Y7" s="851"/>
      <c r="Z7" s="851"/>
      <c r="AA7" s="851"/>
      <c r="AB7" s="851"/>
      <c r="AC7" s="851"/>
      <c r="AD7" s="851"/>
      <c r="AE7" s="851"/>
      <c r="AF7" s="851"/>
      <c r="AG7" s="851"/>
      <c r="AH7" s="851"/>
      <c r="AI7" s="851"/>
      <c r="AJ7" s="852"/>
      <c r="AK7" s="92"/>
      <c r="AL7" s="468"/>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row>
    <row r="8" spans="1:213" s="90" customFormat="1" ht="21.6" customHeight="1" thickBot="1">
      <c r="A8" s="658"/>
      <c r="B8" s="659"/>
      <c r="C8" s="921" t="s">
        <v>268</v>
      </c>
      <c r="D8" s="922"/>
      <c r="E8" s="922"/>
      <c r="F8" s="922"/>
      <c r="G8" s="922"/>
      <c r="H8" s="922"/>
      <c r="I8" s="922"/>
      <c r="J8" s="922"/>
      <c r="K8" s="922"/>
      <c r="L8" s="922"/>
      <c r="M8" s="922"/>
      <c r="N8" s="922"/>
      <c r="O8" s="922"/>
      <c r="P8" s="922"/>
      <c r="Q8" s="922"/>
      <c r="R8" s="922"/>
      <c r="S8" s="922"/>
      <c r="T8" s="922"/>
      <c r="U8" s="922"/>
      <c r="V8" s="922"/>
      <c r="W8" s="922"/>
      <c r="X8" s="923"/>
      <c r="Y8" s="461"/>
      <c r="Z8" s="760" t="s">
        <v>286</v>
      </c>
      <c r="AA8" s="761"/>
      <c r="AB8" s="761"/>
      <c r="AC8" s="761"/>
      <c r="AD8" s="761"/>
      <c r="AE8" s="761"/>
      <c r="AF8" s="761"/>
      <c r="AG8" s="761"/>
      <c r="AH8" s="761"/>
      <c r="AI8" s="762"/>
      <c r="AJ8" s="469"/>
      <c r="AK8" s="92"/>
      <c r="AL8" s="468"/>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row>
    <row r="9" spans="1:213" s="7" customFormat="1" ht="22.2" customHeight="1" thickTop="1">
      <c r="A9" s="660"/>
      <c r="B9" s="661"/>
      <c r="C9" s="855" t="s">
        <v>207</v>
      </c>
      <c r="D9" s="856"/>
      <c r="E9" s="856"/>
      <c r="F9" s="856"/>
      <c r="G9" s="856"/>
      <c r="H9" s="856"/>
      <c r="I9" s="856"/>
      <c r="J9" s="856"/>
      <c r="K9" s="856"/>
      <c r="L9" s="856"/>
      <c r="M9" s="856"/>
      <c r="N9" s="856"/>
      <c r="O9" s="856"/>
      <c r="P9" s="856"/>
      <c r="Q9" s="856"/>
      <c r="R9" s="856"/>
      <c r="S9" s="856"/>
      <c r="T9" s="856"/>
      <c r="U9" s="856"/>
      <c r="V9" s="856"/>
      <c r="W9" s="856"/>
      <c r="X9" s="857"/>
      <c r="Y9" s="460"/>
      <c r="Z9" s="805" t="s">
        <v>236</v>
      </c>
      <c r="AA9" s="806"/>
      <c r="AB9" s="807"/>
      <c r="AC9" s="400"/>
      <c r="AD9" s="853" t="s">
        <v>237</v>
      </c>
      <c r="AE9" s="946" t="s">
        <v>242</v>
      </c>
      <c r="AF9" s="478"/>
      <c r="AG9" s="844" t="s">
        <v>175</v>
      </c>
      <c r="AH9" s="845"/>
      <c r="AI9" s="846"/>
      <c r="AJ9" s="836" t="s">
        <v>156</v>
      </c>
      <c r="AK9" s="63"/>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row>
    <row r="10" spans="1:213" s="7" customFormat="1" ht="16.8" customHeight="1">
      <c r="A10" s="914" t="s">
        <v>291</v>
      </c>
      <c r="B10" s="915"/>
      <c r="C10" s="811" t="s">
        <v>243</v>
      </c>
      <c r="D10" s="812"/>
      <c r="E10" s="812"/>
      <c r="F10" s="812"/>
      <c r="G10" s="812"/>
      <c r="H10" s="812"/>
      <c r="I10" s="812"/>
      <c r="J10" s="812"/>
      <c r="K10" s="812"/>
      <c r="L10" s="812"/>
      <c r="M10" s="812"/>
      <c r="N10" s="812"/>
      <c r="O10" s="812"/>
      <c r="P10" s="812"/>
      <c r="Q10" s="812"/>
      <c r="R10" s="813"/>
      <c r="S10" s="765" t="s">
        <v>282</v>
      </c>
      <c r="T10" s="766"/>
      <c r="U10" s="766"/>
      <c r="V10" s="766"/>
      <c r="W10" s="766"/>
      <c r="X10" s="767"/>
      <c r="Y10" s="367"/>
      <c r="Z10" s="808"/>
      <c r="AA10" s="809"/>
      <c r="AB10" s="810"/>
      <c r="AC10" s="400"/>
      <c r="AD10" s="854"/>
      <c r="AE10" s="947"/>
      <c r="AF10" s="358"/>
      <c r="AG10" s="847"/>
      <c r="AH10" s="848"/>
      <c r="AI10" s="849"/>
      <c r="AJ10" s="837"/>
      <c r="AK10" s="63"/>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row>
    <row r="11" spans="1:213" s="6" customFormat="1" ht="19.8" customHeight="1">
      <c r="A11" s="662"/>
      <c r="B11" s="663"/>
      <c r="C11" s="814"/>
      <c r="D11" s="815"/>
      <c r="E11" s="815"/>
      <c r="F11" s="815"/>
      <c r="G11" s="815"/>
      <c r="H11" s="815"/>
      <c r="I11" s="815"/>
      <c r="J11" s="815"/>
      <c r="K11" s="815"/>
      <c r="L11" s="815"/>
      <c r="M11" s="815"/>
      <c r="N11" s="816"/>
      <c r="O11" s="768" t="s">
        <v>196</v>
      </c>
      <c r="P11" s="769"/>
      <c r="Q11" s="769"/>
      <c r="R11" s="769"/>
      <c r="S11" s="769"/>
      <c r="T11" s="769"/>
      <c r="U11" s="769"/>
      <c r="V11" s="769"/>
      <c r="W11" s="769"/>
      <c r="X11" s="770"/>
      <c r="Y11" s="367"/>
      <c r="Z11" s="505" t="s">
        <v>43</v>
      </c>
      <c r="AA11" s="572" t="s">
        <v>249</v>
      </c>
      <c r="AB11" s="495" t="s">
        <v>44</v>
      </c>
      <c r="AC11" s="401"/>
      <c r="AD11" s="854"/>
      <c r="AE11" s="947"/>
      <c r="AF11" s="358"/>
      <c r="AG11" s="847"/>
      <c r="AH11" s="848"/>
      <c r="AI11" s="849"/>
      <c r="AJ11" s="837"/>
      <c r="AK11" s="64"/>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row>
    <row r="12" spans="1:213" s="5" customFormat="1" ht="18.600000000000001" customHeight="1" thickBot="1">
      <c r="A12" s="833" t="s">
        <v>156</v>
      </c>
      <c r="B12" s="830" t="s">
        <v>197</v>
      </c>
      <c r="C12" s="802" t="s">
        <v>203</v>
      </c>
      <c r="D12" s="791" t="s">
        <v>35</v>
      </c>
      <c r="E12" s="788" t="s">
        <v>52</v>
      </c>
      <c r="F12" s="788" t="s">
        <v>13</v>
      </c>
      <c r="G12" s="788" t="s">
        <v>14</v>
      </c>
      <c r="H12" s="788" t="s">
        <v>15</v>
      </c>
      <c r="I12" s="788" t="s">
        <v>16</v>
      </c>
      <c r="J12" s="788" t="s">
        <v>17</v>
      </c>
      <c r="K12" s="788" t="s">
        <v>18</v>
      </c>
      <c r="L12" s="788" t="s">
        <v>19</v>
      </c>
      <c r="M12" s="788" t="s">
        <v>21</v>
      </c>
      <c r="N12" s="788" t="s">
        <v>23</v>
      </c>
      <c r="O12" s="773" t="s">
        <v>27</v>
      </c>
      <c r="P12" s="773" t="s">
        <v>28</v>
      </c>
      <c r="Q12" s="773" t="s">
        <v>31</v>
      </c>
      <c r="R12" s="773" t="s">
        <v>32</v>
      </c>
      <c r="S12" s="776">
        <v>2016</v>
      </c>
      <c r="T12" s="776">
        <v>2017</v>
      </c>
      <c r="U12" s="776">
        <v>2018</v>
      </c>
      <c r="V12" s="776">
        <v>2019</v>
      </c>
      <c r="W12" s="776">
        <v>2020</v>
      </c>
      <c r="X12" s="943">
        <v>2021</v>
      </c>
      <c r="Y12" s="368"/>
      <c r="Z12" s="821" t="s">
        <v>269</v>
      </c>
      <c r="AA12" s="822"/>
      <c r="AB12" s="823"/>
      <c r="AC12" s="402"/>
      <c r="AD12" s="854"/>
      <c r="AE12" s="947"/>
      <c r="AF12" s="358"/>
      <c r="AG12" s="839" t="s">
        <v>173</v>
      </c>
      <c r="AH12" s="840"/>
      <c r="AI12" s="841"/>
      <c r="AJ12" s="837"/>
      <c r="AK12" s="64"/>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row>
    <row r="13" spans="1:213" s="6" customFormat="1" ht="7.8" customHeight="1">
      <c r="A13" s="834"/>
      <c r="B13" s="831"/>
      <c r="C13" s="803"/>
      <c r="D13" s="792"/>
      <c r="E13" s="789"/>
      <c r="F13" s="789"/>
      <c r="G13" s="789"/>
      <c r="H13" s="789"/>
      <c r="I13" s="789"/>
      <c r="J13" s="789"/>
      <c r="K13" s="789"/>
      <c r="L13" s="789"/>
      <c r="M13" s="789"/>
      <c r="N13" s="789"/>
      <c r="O13" s="774"/>
      <c r="P13" s="774"/>
      <c r="Q13" s="774"/>
      <c r="R13" s="774"/>
      <c r="S13" s="777"/>
      <c r="T13" s="777"/>
      <c r="U13" s="777"/>
      <c r="V13" s="777"/>
      <c r="W13" s="777"/>
      <c r="X13" s="944"/>
      <c r="Y13" s="368"/>
      <c r="Z13" s="824"/>
      <c r="AA13" s="825"/>
      <c r="AB13" s="826"/>
      <c r="AC13" s="402"/>
      <c r="AD13" s="854"/>
      <c r="AE13" s="947"/>
      <c r="AF13" s="358"/>
      <c r="AG13" s="375"/>
      <c r="AH13" s="376"/>
      <c r="AI13" s="377"/>
      <c r="AJ13" s="837"/>
      <c r="AK13" s="64"/>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row>
    <row r="14" spans="1:213" s="6" customFormat="1" ht="19.8" customHeight="1">
      <c r="A14" s="835"/>
      <c r="B14" s="832"/>
      <c r="C14" s="804"/>
      <c r="D14" s="793"/>
      <c r="E14" s="790"/>
      <c r="F14" s="790"/>
      <c r="G14" s="790"/>
      <c r="H14" s="790"/>
      <c r="I14" s="790"/>
      <c r="J14" s="790"/>
      <c r="K14" s="790"/>
      <c r="L14" s="790"/>
      <c r="M14" s="790"/>
      <c r="N14" s="790"/>
      <c r="O14" s="775"/>
      <c r="P14" s="775"/>
      <c r="Q14" s="775"/>
      <c r="R14" s="775"/>
      <c r="S14" s="778"/>
      <c r="T14" s="778"/>
      <c r="U14" s="778"/>
      <c r="V14" s="778"/>
      <c r="W14" s="778"/>
      <c r="X14" s="945"/>
      <c r="Y14" s="369"/>
      <c r="Z14" s="827"/>
      <c r="AA14" s="828"/>
      <c r="AB14" s="829"/>
      <c r="AC14" s="402"/>
      <c r="AD14" s="578">
        <f>AD66</f>
        <v>106280</v>
      </c>
      <c r="AE14" s="948"/>
      <c r="AF14" s="358"/>
      <c r="AG14" s="340" t="s">
        <v>51</v>
      </c>
      <c r="AH14" s="133" t="s">
        <v>176</v>
      </c>
      <c r="AI14" s="341" t="s">
        <v>152</v>
      </c>
      <c r="AJ14" s="838"/>
      <c r="AK14" s="64"/>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row>
    <row r="15" spans="1:213" s="6" customFormat="1" ht="10.199999999999999" customHeight="1">
      <c r="A15" s="910" t="s">
        <v>258</v>
      </c>
      <c r="B15" s="911"/>
      <c r="C15" s="607"/>
      <c r="D15" s="607"/>
      <c r="E15" s="608"/>
      <c r="F15" s="608"/>
      <c r="G15" s="608"/>
      <c r="H15" s="870" t="s">
        <v>252</v>
      </c>
      <c r="I15" s="870"/>
      <c r="J15" s="870"/>
      <c r="K15" s="870"/>
      <c r="L15" s="871"/>
      <c r="M15" s="865" t="s">
        <v>245</v>
      </c>
      <c r="N15" s="866"/>
      <c r="O15" s="867"/>
      <c r="P15" s="868" t="s">
        <v>246</v>
      </c>
      <c r="Q15" s="869"/>
      <c r="R15" s="868" t="s">
        <v>247</v>
      </c>
      <c r="S15" s="881"/>
      <c r="T15" s="881"/>
      <c r="U15" s="869"/>
      <c r="V15" s="868" t="s">
        <v>250</v>
      </c>
      <c r="W15" s="881"/>
      <c r="X15" s="869"/>
      <c r="Y15" s="368"/>
      <c r="Z15" s="442"/>
      <c r="AA15" s="442"/>
      <c r="AB15" s="442"/>
      <c r="AC15" s="402"/>
      <c r="AD15" s="437"/>
      <c r="AE15" s="443"/>
      <c r="AF15" s="368"/>
      <c r="AG15" s="444"/>
      <c r="AH15" s="445"/>
      <c r="AI15" s="445"/>
      <c r="AJ15" s="446"/>
      <c r="AK15" s="64"/>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row>
    <row r="16" spans="1:213" s="6" customFormat="1" ht="5.4" customHeight="1">
      <c r="A16" s="912"/>
      <c r="B16" s="913"/>
      <c r="C16" s="607"/>
      <c r="D16" s="607"/>
      <c r="E16" s="608"/>
      <c r="F16" s="608"/>
      <c r="G16" s="909"/>
      <c r="H16" s="909"/>
      <c r="I16" s="909"/>
      <c r="J16" s="909"/>
      <c r="K16" s="909"/>
      <c r="L16" s="909"/>
      <c r="M16" s="874"/>
      <c r="N16" s="874"/>
      <c r="O16" s="874"/>
      <c r="P16" s="875"/>
      <c r="Q16" s="875"/>
      <c r="R16" s="876"/>
      <c r="S16" s="876"/>
      <c r="T16" s="876"/>
      <c r="U16" s="876"/>
      <c r="V16" s="875"/>
      <c r="W16" s="875"/>
      <c r="X16" s="875"/>
      <c r="Y16" s="368"/>
      <c r="Z16" s="442"/>
      <c r="AA16" s="442"/>
      <c r="AB16" s="442"/>
      <c r="AC16" s="402"/>
      <c r="AD16" s="437"/>
      <c r="AE16" s="443"/>
      <c r="AF16" s="368"/>
      <c r="AG16" s="617"/>
      <c r="AH16" s="618"/>
      <c r="AI16" s="618"/>
      <c r="AJ16" s="446"/>
      <c r="AK16" s="64"/>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row>
    <row r="17" spans="1:213" s="2" customFormat="1" ht="12" customHeight="1">
      <c r="A17" s="912"/>
      <c r="B17" s="913"/>
      <c r="C17" s="38"/>
      <c r="D17" s="38"/>
      <c r="E17" s="38"/>
      <c r="F17" s="38"/>
      <c r="G17" s="38"/>
      <c r="H17" s="873"/>
      <c r="I17" s="873"/>
      <c r="J17" s="873"/>
      <c r="K17" s="873"/>
      <c r="L17" s="873"/>
      <c r="M17" s="872"/>
      <c r="N17" s="872"/>
      <c r="O17" s="872"/>
      <c r="P17" s="872"/>
      <c r="Q17" s="872"/>
      <c r="R17" s="872"/>
      <c r="S17" s="872"/>
      <c r="T17" s="872"/>
      <c r="U17" s="872"/>
      <c r="V17" s="872"/>
      <c r="W17" s="872"/>
      <c r="X17" s="872"/>
      <c r="Y17" s="574"/>
      <c r="Z17" s="619"/>
      <c r="AA17" s="34"/>
      <c r="AB17" s="34"/>
      <c r="AC17" s="34"/>
      <c r="AD17" s="34"/>
      <c r="AE17" s="356"/>
      <c r="AF17" s="356"/>
      <c r="AG17" s="620"/>
      <c r="AH17" s="621"/>
      <c r="AI17" s="621"/>
      <c r="AJ17" s="622"/>
      <c r="AK17" s="33"/>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row>
    <row r="18" spans="1:213" s="623" customFormat="1" ht="3.6" customHeight="1">
      <c r="A18" s="624"/>
      <c r="B18" s="651"/>
      <c r="C18" s="38"/>
      <c r="D18" s="38"/>
      <c r="E18" s="38"/>
      <c r="F18" s="38"/>
      <c r="G18" s="38"/>
      <c r="H18" s="650"/>
      <c r="I18" s="650"/>
      <c r="J18" s="650"/>
      <c r="K18" s="650"/>
      <c r="L18" s="650"/>
      <c r="M18" s="648"/>
      <c r="N18" s="649"/>
      <c r="O18" s="649"/>
      <c r="P18" s="648"/>
      <c r="Q18" s="649"/>
      <c r="R18" s="648"/>
      <c r="S18" s="649"/>
      <c r="T18" s="649"/>
      <c r="U18" s="649"/>
      <c r="V18" s="648"/>
      <c r="W18" s="649"/>
      <c r="X18" s="649"/>
      <c r="Y18" s="574"/>
      <c r="Z18" s="619"/>
      <c r="AA18" s="34"/>
      <c r="AB18" s="34"/>
      <c r="AC18" s="34"/>
      <c r="AD18" s="34"/>
      <c r="AE18" s="356"/>
      <c r="AF18" s="356"/>
      <c r="AG18" s="620"/>
      <c r="AH18" s="621"/>
      <c r="AI18" s="621"/>
      <c r="AJ18" s="622"/>
      <c r="AK18" s="574"/>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row>
    <row r="19" spans="1:213" ht="16.95" customHeight="1" thickBot="1">
      <c r="A19" s="171">
        <v>1</v>
      </c>
      <c r="B19" s="15" t="s">
        <v>0</v>
      </c>
      <c r="C19" s="11">
        <v>183</v>
      </c>
      <c r="D19" s="11">
        <v>199</v>
      </c>
      <c r="E19" s="97">
        <v>210</v>
      </c>
      <c r="F19" s="97">
        <v>217</v>
      </c>
      <c r="G19" s="12">
        <v>225</v>
      </c>
      <c r="H19" s="12">
        <v>233</v>
      </c>
      <c r="I19" s="12">
        <v>236</v>
      </c>
      <c r="J19" s="12">
        <v>239</v>
      </c>
      <c r="K19" s="12">
        <v>241</v>
      </c>
      <c r="L19" s="12">
        <v>254</v>
      </c>
      <c r="M19" s="11">
        <v>263</v>
      </c>
      <c r="N19" s="12">
        <v>276</v>
      </c>
      <c r="O19" s="81">
        <v>288</v>
      </c>
      <c r="P19" s="12">
        <v>304</v>
      </c>
      <c r="Q19" s="12">
        <v>310</v>
      </c>
      <c r="R19" s="12">
        <v>316</v>
      </c>
      <c r="S19" s="12">
        <v>326</v>
      </c>
      <c r="T19" s="12">
        <v>344</v>
      </c>
      <c r="U19" s="12">
        <v>357</v>
      </c>
      <c r="V19" s="12">
        <v>371</v>
      </c>
      <c r="W19" s="11">
        <v>427</v>
      </c>
      <c r="X19" s="568">
        <v>430</v>
      </c>
      <c r="Y19" s="370"/>
      <c r="Z19" s="497">
        <f>X19-C19</f>
        <v>247</v>
      </c>
      <c r="AA19" s="498">
        <f>(Z19-AB19)/C19</f>
        <v>1.3387978142076502</v>
      </c>
      <c r="AB19" s="363">
        <v>2</v>
      </c>
      <c r="AC19" s="366"/>
      <c r="AD19" s="506">
        <f>X19-AB19</f>
        <v>428</v>
      </c>
      <c r="AE19" s="407">
        <f>(W19-AB19)/AD66</f>
        <v>3.9988709070380131E-3</v>
      </c>
      <c r="AF19" s="357"/>
      <c r="AG19" s="352">
        <f>'2. Non-English Language Stats.'!F124</f>
        <v>16</v>
      </c>
      <c r="AH19" s="78">
        <f>(AG19/AD19)</f>
        <v>3.7383177570093455E-2</v>
      </c>
      <c r="AI19" s="353">
        <f>(AG19/AD66)</f>
        <v>1.5054572826496049E-4</v>
      </c>
      <c r="AJ19" s="177">
        <v>1</v>
      </c>
      <c r="AK19" s="33"/>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row>
    <row r="20" spans="1:213" s="6" customFormat="1" ht="7.8" customHeight="1">
      <c r="A20" s="438"/>
      <c r="B20" s="439"/>
      <c r="C20" s="440"/>
      <c r="D20" s="440"/>
      <c r="E20" s="435"/>
      <c r="F20" s="435"/>
      <c r="G20" s="435"/>
      <c r="H20" s="435"/>
      <c r="I20" s="435"/>
      <c r="J20" s="435"/>
      <c r="K20" s="435"/>
      <c r="L20" s="435"/>
      <c r="M20" s="435"/>
      <c r="N20" s="435"/>
      <c r="O20" s="441"/>
      <c r="P20" s="441"/>
      <c r="Q20" s="441"/>
      <c r="R20" s="441"/>
      <c r="S20" s="441"/>
      <c r="T20" s="441"/>
      <c r="U20" s="441"/>
      <c r="V20" s="441"/>
      <c r="W20" s="441"/>
      <c r="X20" s="436"/>
      <c r="Y20" s="368"/>
      <c r="Z20" s="442"/>
      <c r="AA20" s="442"/>
      <c r="AB20" s="442"/>
      <c r="AC20" s="402"/>
      <c r="AD20" s="437"/>
      <c r="AE20" s="443"/>
      <c r="AF20" s="368"/>
      <c r="AG20" s="444"/>
      <c r="AH20" s="445"/>
      <c r="AI20" s="445"/>
      <c r="AJ20" s="446"/>
      <c r="AK20" s="64"/>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row>
    <row r="21" spans="1:213" s="1" customFormat="1" ht="24" customHeight="1">
      <c r="A21" s="771" t="s">
        <v>170</v>
      </c>
      <c r="B21" s="772"/>
      <c r="C21" s="772"/>
      <c r="D21" s="37"/>
      <c r="E21" s="38"/>
      <c r="F21" s="39"/>
      <c r="G21" s="40"/>
      <c r="H21" s="40"/>
      <c r="I21" s="41"/>
      <c r="J21" s="41"/>
      <c r="K21" s="42"/>
      <c r="L21" s="40"/>
      <c r="M21" s="40"/>
      <c r="N21" s="40"/>
      <c r="O21" s="40"/>
      <c r="P21" s="40"/>
      <c r="Q21" s="40"/>
      <c r="R21" s="40"/>
      <c r="S21" s="40"/>
      <c r="T21" s="40"/>
      <c r="U21" s="40"/>
      <c r="V21" s="40"/>
      <c r="W21" s="431"/>
      <c r="X21" s="430"/>
      <c r="Y21" s="126"/>
      <c r="Z21" s="579">
        <f>SUM(Z22:Z30)</f>
        <v>31094</v>
      </c>
      <c r="AA21" s="580">
        <f>(Z21-AB21)/(SUM(C22:C30))</f>
        <v>3.4665429664849818</v>
      </c>
      <c r="AB21" s="581">
        <f>SUM(AB22:AB30)</f>
        <v>1202</v>
      </c>
      <c r="AC21" s="582"/>
      <c r="AD21" s="745">
        <f>SUM(AD22:AD30)</f>
        <v>38515</v>
      </c>
      <c r="AE21" s="583">
        <f>SUM(AD22:AD30)/AD66</f>
        <v>0.36239179525780957</v>
      </c>
      <c r="AF21" s="587"/>
      <c r="AG21" s="585">
        <f>SUM(AG22:AG30)</f>
        <v>4459</v>
      </c>
      <c r="AH21" s="588"/>
      <c r="AI21" s="586">
        <f>SUM(AG22:AG30)/AD66</f>
        <v>4.1955212645841171E-2</v>
      </c>
      <c r="AJ21" s="178"/>
      <c r="AK21" s="33"/>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row>
    <row r="22" spans="1:213" ht="16.95" customHeight="1">
      <c r="A22" s="168">
        <v>2</v>
      </c>
      <c r="B22" s="16" t="s">
        <v>33</v>
      </c>
      <c r="C22" s="10">
        <v>7148</v>
      </c>
      <c r="D22" s="10">
        <v>8638</v>
      </c>
      <c r="E22" s="10">
        <v>9216</v>
      </c>
      <c r="F22" s="10">
        <v>9766</v>
      </c>
      <c r="G22" s="10">
        <v>10166</v>
      </c>
      <c r="H22" s="10">
        <v>10497</v>
      </c>
      <c r="I22" s="10">
        <v>11061</v>
      </c>
      <c r="J22" s="10">
        <v>11416</v>
      </c>
      <c r="K22" s="10">
        <v>11783</v>
      </c>
      <c r="L22" s="10">
        <v>12563</v>
      </c>
      <c r="M22" s="10">
        <v>15001</v>
      </c>
      <c r="N22" s="13">
        <v>16707</v>
      </c>
      <c r="O22" s="80">
        <v>17949</v>
      </c>
      <c r="P22" s="10">
        <v>19791</v>
      </c>
      <c r="Q22" s="10">
        <v>22122</v>
      </c>
      <c r="R22" s="28">
        <v>23554</v>
      </c>
      <c r="S22" s="625">
        <v>25382</v>
      </c>
      <c r="T22" s="10">
        <v>26435</v>
      </c>
      <c r="U22" s="13">
        <v>27667</v>
      </c>
      <c r="V22" s="13">
        <v>28956</v>
      </c>
      <c r="W22" s="10">
        <v>29957</v>
      </c>
      <c r="X22" s="567">
        <v>30998</v>
      </c>
      <c r="Y22" s="355"/>
      <c r="Z22" s="499">
        <f>X22-C22</f>
        <v>23850</v>
      </c>
      <c r="AA22" s="496">
        <f t="shared" ref="AA22:AA30" si="0">(Z22-AB22)/C22</f>
        <v>3.191242305540011</v>
      </c>
      <c r="AB22" s="364">
        <v>1039</v>
      </c>
      <c r="AC22" s="366"/>
      <c r="AD22" s="507">
        <f>X22-AB22</f>
        <v>29959</v>
      </c>
      <c r="AE22" s="403">
        <f>(W22-AB22)/AD66</f>
        <v>0.27209258562288297</v>
      </c>
      <c r="AF22" s="357"/>
      <c r="AG22" s="342">
        <f>'2. Non-English Language Stats.'!G124</f>
        <v>3652</v>
      </c>
      <c r="AH22" s="77">
        <f>(AG22/AD22)</f>
        <v>0.12189992990420241</v>
      </c>
      <c r="AI22" s="343">
        <f>(AG22/AD66)</f>
        <v>3.4362062476477231E-2</v>
      </c>
      <c r="AJ22" s="175">
        <v>2</v>
      </c>
      <c r="AK22" s="33"/>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row>
    <row r="23" spans="1:213" ht="16.95" customHeight="1">
      <c r="A23" s="169">
        <v>3</v>
      </c>
      <c r="B23" s="16" t="s">
        <v>1</v>
      </c>
      <c r="C23" s="10">
        <v>320</v>
      </c>
      <c r="D23" s="10">
        <v>324</v>
      </c>
      <c r="E23" s="10">
        <v>330</v>
      </c>
      <c r="F23" s="10">
        <v>1360</v>
      </c>
      <c r="G23" s="10">
        <v>1362</v>
      </c>
      <c r="H23" s="10">
        <v>1364</v>
      </c>
      <c r="I23" s="10">
        <v>1366</v>
      </c>
      <c r="J23" s="49"/>
      <c r="K23" s="13">
        <v>1367</v>
      </c>
      <c r="L23" s="10">
        <v>1384</v>
      </c>
      <c r="M23" s="10">
        <v>1389</v>
      </c>
      <c r="N23" s="13">
        <v>1396</v>
      </c>
      <c r="O23" s="80">
        <v>1640</v>
      </c>
      <c r="P23" s="10">
        <v>1738</v>
      </c>
      <c r="Q23" s="10">
        <v>1766</v>
      </c>
      <c r="R23" s="28">
        <v>1883</v>
      </c>
      <c r="S23" s="626">
        <v>1911</v>
      </c>
      <c r="T23" s="10">
        <v>1938</v>
      </c>
      <c r="U23" s="13">
        <v>1946</v>
      </c>
      <c r="V23" s="13">
        <v>1966</v>
      </c>
      <c r="W23" s="10">
        <v>1977</v>
      </c>
      <c r="X23" s="567">
        <v>1988</v>
      </c>
      <c r="Y23" s="355"/>
      <c r="Z23" s="499">
        <f t="shared" ref="Z23:Z30" si="1">X23-C23</f>
        <v>1668</v>
      </c>
      <c r="AA23" s="496">
        <f t="shared" si="0"/>
        <v>5.2062499999999998</v>
      </c>
      <c r="AB23" s="364">
        <v>2</v>
      </c>
      <c r="AC23" s="366"/>
      <c r="AD23" s="507">
        <f t="shared" ref="AD23:AD30" si="2">X23-AB23</f>
        <v>1986</v>
      </c>
      <c r="AE23" s="404">
        <f>(W23-AB23)/AD66</f>
        <v>1.8582988332706059E-2</v>
      </c>
      <c r="AF23" s="357"/>
      <c r="AG23" s="344"/>
      <c r="AH23" s="147"/>
      <c r="AI23" s="345"/>
      <c r="AJ23" s="175">
        <v>3</v>
      </c>
      <c r="AK23" s="33"/>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row>
    <row r="24" spans="1:213" ht="16.95" customHeight="1">
      <c r="A24" s="169">
        <v>4</v>
      </c>
      <c r="B24" s="16" t="s">
        <v>2</v>
      </c>
      <c r="C24" s="10">
        <v>140</v>
      </c>
      <c r="D24" s="10">
        <v>187</v>
      </c>
      <c r="E24" s="10">
        <v>219</v>
      </c>
      <c r="F24" s="10">
        <v>222</v>
      </c>
      <c r="G24" s="10">
        <v>237</v>
      </c>
      <c r="H24" s="10">
        <v>246</v>
      </c>
      <c r="I24" s="10">
        <v>274</v>
      </c>
      <c r="J24" s="10">
        <v>281</v>
      </c>
      <c r="K24" s="13">
        <v>289</v>
      </c>
      <c r="L24" s="10">
        <v>312</v>
      </c>
      <c r="M24" s="10">
        <v>340</v>
      </c>
      <c r="N24" s="13">
        <v>369</v>
      </c>
      <c r="O24" s="80">
        <v>388</v>
      </c>
      <c r="P24" s="10">
        <v>436</v>
      </c>
      <c r="Q24" s="10">
        <v>484</v>
      </c>
      <c r="R24" s="28">
        <v>532</v>
      </c>
      <c r="S24" s="10">
        <v>571</v>
      </c>
      <c r="T24" s="10">
        <v>599</v>
      </c>
      <c r="U24" s="13">
        <v>617</v>
      </c>
      <c r="V24" s="13">
        <v>647</v>
      </c>
      <c r="W24" s="10">
        <v>677</v>
      </c>
      <c r="X24" s="567">
        <v>689</v>
      </c>
      <c r="Y24" s="355"/>
      <c r="Z24" s="499">
        <f t="shared" si="1"/>
        <v>549</v>
      </c>
      <c r="AA24" s="496">
        <f t="shared" si="0"/>
        <v>3.6714285714285713</v>
      </c>
      <c r="AB24" s="364">
        <v>35</v>
      </c>
      <c r="AC24" s="366"/>
      <c r="AD24" s="507">
        <f t="shared" si="2"/>
        <v>654</v>
      </c>
      <c r="AE24" s="404">
        <f>(W24-AB24)/AD66</f>
        <v>6.0406473466315391E-3</v>
      </c>
      <c r="AF24" s="357"/>
      <c r="AG24" s="342">
        <f>'2. Non-English Language Stats.'!H124</f>
        <v>16</v>
      </c>
      <c r="AH24" s="77">
        <f t="shared" ref="AH24:AH29" si="3">(AG24/AD24)</f>
        <v>2.4464831804281346E-2</v>
      </c>
      <c r="AI24" s="346">
        <f>(AG24/AD66)</f>
        <v>1.5054572826496049E-4</v>
      </c>
      <c r="AJ24" s="175">
        <v>4</v>
      </c>
      <c r="AK24" s="33"/>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row>
    <row r="25" spans="1:213" ht="16.95" customHeight="1">
      <c r="A25" s="169">
        <v>5</v>
      </c>
      <c r="B25" s="16" t="s">
        <v>45</v>
      </c>
      <c r="C25" s="10">
        <v>16</v>
      </c>
      <c r="D25" s="10">
        <v>17</v>
      </c>
      <c r="E25" s="10">
        <v>22</v>
      </c>
      <c r="F25" s="10">
        <v>24</v>
      </c>
      <c r="G25" s="10">
        <v>25</v>
      </c>
      <c r="H25" s="10">
        <v>26</v>
      </c>
      <c r="I25" s="10">
        <v>89</v>
      </c>
      <c r="J25" s="10">
        <v>90</v>
      </c>
      <c r="K25" s="13">
        <v>101</v>
      </c>
      <c r="L25" s="10">
        <v>105</v>
      </c>
      <c r="M25" s="10">
        <v>114</v>
      </c>
      <c r="N25" s="13">
        <v>119</v>
      </c>
      <c r="O25" s="80">
        <v>122</v>
      </c>
      <c r="P25" s="10">
        <v>137</v>
      </c>
      <c r="Q25" s="10">
        <v>144</v>
      </c>
      <c r="R25" s="28">
        <v>150</v>
      </c>
      <c r="S25" s="10">
        <v>152</v>
      </c>
      <c r="T25" s="10">
        <v>175</v>
      </c>
      <c r="U25" s="13">
        <v>289</v>
      </c>
      <c r="V25" s="13">
        <v>342</v>
      </c>
      <c r="W25" s="10">
        <v>385</v>
      </c>
      <c r="X25" s="567">
        <v>414</v>
      </c>
      <c r="Y25" s="355"/>
      <c r="Z25" s="499">
        <f t="shared" si="1"/>
        <v>398</v>
      </c>
      <c r="AA25" s="496">
        <f t="shared" si="0"/>
        <v>24.625</v>
      </c>
      <c r="AB25" s="364">
        <v>4</v>
      </c>
      <c r="AC25" s="366"/>
      <c r="AD25" s="507">
        <f t="shared" si="2"/>
        <v>410</v>
      </c>
      <c r="AE25" s="405">
        <f>(W25-AB25)/AD66</f>
        <v>3.5848701543093717E-3</v>
      </c>
      <c r="AF25" s="357"/>
      <c r="AG25" s="342">
        <f>'2. Non-English Language Stats.'!I124</f>
        <v>24</v>
      </c>
      <c r="AH25" s="77">
        <f t="shared" si="3"/>
        <v>5.8536585365853662E-2</v>
      </c>
      <c r="AI25" s="346">
        <f>(AG25/AD66)</f>
        <v>2.2581859239744072E-4</v>
      </c>
      <c r="AJ25" s="175">
        <v>5</v>
      </c>
      <c r="AK25" s="33"/>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row>
    <row r="26" spans="1:213" ht="16.95" customHeight="1">
      <c r="A26" s="169">
        <v>6</v>
      </c>
      <c r="B26" s="16" t="s">
        <v>3</v>
      </c>
      <c r="C26" s="10">
        <v>236</v>
      </c>
      <c r="D26" s="10">
        <v>336</v>
      </c>
      <c r="E26" s="10">
        <v>361</v>
      </c>
      <c r="F26" s="10">
        <v>388</v>
      </c>
      <c r="G26" s="10">
        <v>395</v>
      </c>
      <c r="H26" s="10">
        <v>407</v>
      </c>
      <c r="I26" s="10">
        <v>420</v>
      </c>
      <c r="J26" s="10">
        <v>430</v>
      </c>
      <c r="K26" s="13">
        <v>444</v>
      </c>
      <c r="L26" s="10">
        <v>511</v>
      </c>
      <c r="M26" s="10">
        <v>649</v>
      </c>
      <c r="N26" s="13">
        <v>716</v>
      </c>
      <c r="O26" s="80">
        <v>789</v>
      </c>
      <c r="P26" s="10">
        <v>884</v>
      </c>
      <c r="Q26" s="10">
        <v>993</v>
      </c>
      <c r="R26" s="28">
        <v>1083</v>
      </c>
      <c r="S26" s="10">
        <v>1176</v>
      </c>
      <c r="T26" s="10">
        <v>1263</v>
      </c>
      <c r="U26" s="13">
        <v>1350</v>
      </c>
      <c r="V26" s="13">
        <v>1505</v>
      </c>
      <c r="W26" s="10">
        <v>1585</v>
      </c>
      <c r="X26" s="567">
        <v>1643</v>
      </c>
      <c r="Y26" s="355"/>
      <c r="Z26" s="499">
        <f t="shared" si="1"/>
        <v>1407</v>
      </c>
      <c r="AA26" s="496">
        <f t="shared" si="0"/>
        <v>5.8771186440677967</v>
      </c>
      <c r="AB26" s="364">
        <v>20</v>
      </c>
      <c r="AC26" s="366"/>
      <c r="AD26" s="507">
        <f t="shared" si="2"/>
        <v>1623</v>
      </c>
      <c r="AE26" s="404">
        <f>(W26-AB26)/AD66</f>
        <v>1.4725254045916448E-2</v>
      </c>
      <c r="AF26" s="357"/>
      <c r="AG26" s="342">
        <f>'2. Non-English Language Stats.'!J125</f>
        <v>269</v>
      </c>
      <c r="AH26" s="77">
        <f t="shared" si="3"/>
        <v>0.16574245224892176</v>
      </c>
      <c r="AI26" s="346">
        <f>(AG26/AD66)</f>
        <v>2.5310500564546482E-3</v>
      </c>
      <c r="AJ26" s="175">
        <v>6</v>
      </c>
      <c r="AK26" s="33"/>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row>
    <row r="27" spans="1:213" ht="16.95" customHeight="1">
      <c r="A27" s="169">
        <v>7</v>
      </c>
      <c r="B27" s="16" t="s">
        <v>4</v>
      </c>
      <c r="C27" s="10">
        <v>121</v>
      </c>
      <c r="D27" s="10">
        <v>178</v>
      </c>
      <c r="E27" s="10">
        <v>205</v>
      </c>
      <c r="F27" s="10">
        <v>223</v>
      </c>
      <c r="G27" s="10">
        <v>233</v>
      </c>
      <c r="H27" s="10">
        <v>240</v>
      </c>
      <c r="I27" s="10">
        <v>260</v>
      </c>
      <c r="J27" s="10">
        <v>262</v>
      </c>
      <c r="K27" s="13">
        <v>268</v>
      </c>
      <c r="L27" s="10">
        <v>325</v>
      </c>
      <c r="M27" s="10">
        <v>419</v>
      </c>
      <c r="N27" s="13">
        <v>520</v>
      </c>
      <c r="O27" s="80">
        <v>618</v>
      </c>
      <c r="P27" s="10">
        <v>706</v>
      </c>
      <c r="Q27" s="10">
        <v>760</v>
      </c>
      <c r="R27" s="28">
        <v>788</v>
      </c>
      <c r="S27" s="10">
        <v>830</v>
      </c>
      <c r="T27" s="10">
        <v>953</v>
      </c>
      <c r="U27" s="13">
        <v>969</v>
      </c>
      <c r="V27" s="13">
        <v>1038</v>
      </c>
      <c r="W27" s="10">
        <v>1092</v>
      </c>
      <c r="X27" s="567">
        <v>1131</v>
      </c>
      <c r="Y27" s="355"/>
      <c r="Z27" s="499">
        <f t="shared" si="1"/>
        <v>1010</v>
      </c>
      <c r="AA27" s="496">
        <f t="shared" si="0"/>
        <v>8.1487603305785132</v>
      </c>
      <c r="AB27" s="365">
        <v>24</v>
      </c>
      <c r="AC27" s="366"/>
      <c r="AD27" s="507">
        <f t="shared" si="2"/>
        <v>1107</v>
      </c>
      <c r="AE27" s="404">
        <f>(W27-AB27)/AD66</f>
        <v>1.0048927361686113E-2</v>
      </c>
      <c r="AF27" s="357"/>
      <c r="AG27" s="342">
        <f>'2. Non-English Language Stats.'!L124</f>
        <v>296</v>
      </c>
      <c r="AH27" s="77">
        <f t="shared" si="3"/>
        <v>0.26738934056007224</v>
      </c>
      <c r="AI27" s="346">
        <f>(AG27/AD66)</f>
        <v>2.7850959729017687E-3</v>
      </c>
      <c r="AJ27" s="175">
        <v>7</v>
      </c>
      <c r="AK27" s="33"/>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row>
    <row r="28" spans="1:213" ht="16.95" customHeight="1">
      <c r="A28" s="169">
        <v>8</v>
      </c>
      <c r="B28" s="16" t="s">
        <v>5</v>
      </c>
      <c r="C28" s="10">
        <v>160</v>
      </c>
      <c r="D28" s="10">
        <v>226</v>
      </c>
      <c r="E28" s="10">
        <v>234</v>
      </c>
      <c r="F28" s="10">
        <v>251</v>
      </c>
      <c r="G28" s="10">
        <v>270</v>
      </c>
      <c r="H28" s="10">
        <v>275</v>
      </c>
      <c r="I28" s="10">
        <v>294</v>
      </c>
      <c r="J28" s="10">
        <v>302</v>
      </c>
      <c r="K28" s="13">
        <v>312</v>
      </c>
      <c r="L28" s="10">
        <v>340</v>
      </c>
      <c r="M28" s="10">
        <v>425</v>
      </c>
      <c r="N28" s="13">
        <v>468</v>
      </c>
      <c r="O28" s="80">
        <v>487</v>
      </c>
      <c r="P28" s="10">
        <v>565</v>
      </c>
      <c r="Q28" s="10">
        <v>632</v>
      </c>
      <c r="R28" s="28">
        <v>726</v>
      </c>
      <c r="S28" s="10">
        <v>752</v>
      </c>
      <c r="T28" s="10">
        <v>774</v>
      </c>
      <c r="U28" s="13">
        <v>810</v>
      </c>
      <c r="V28" s="13">
        <v>854</v>
      </c>
      <c r="W28" s="10">
        <v>899</v>
      </c>
      <c r="X28" s="567">
        <v>936</v>
      </c>
      <c r="Y28" s="355"/>
      <c r="Z28" s="499">
        <f t="shared" si="1"/>
        <v>776</v>
      </c>
      <c r="AA28" s="496">
        <f t="shared" si="0"/>
        <v>4.7937500000000002</v>
      </c>
      <c r="AB28" s="365">
        <v>9</v>
      </c>
      <c r="AC28" s="366"/>
      <c r="AD28" s="507">
        <f t="shared" si="2"/>
        <v>927</v>
      </c>
      <c r="AE28" s="404">
        <f>(W28-AB28)/AD66</f>
        <v>8.3741061347384262E-3</v>
      </c>
      <c r="AF28" s="357"/>
      <c r="AG28" s="342">
        <f>'2. Non-English Language Stats.'!M124</f>
        <v>52</v>
      </c>
      <c r="AH28" s="77">
        <f t="shared" si="3"/>
        <v>5.609492988133765E-2</v>
      </c>
      <c r="AI28" s="346">
        <f>(AG28/AD66)</f>
        <v>4.8927361686112157E-4</v>
      </c>
      <c r="AJ28" s="175">
        <v>8</v>
      </c>
      <c r="AK28" s="33"/>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row>
    <row r="29" spans="1:213" ht="16.95" customHeight="1">
      <c r="A29" s="169">
        <v>9</v>
      </c>
      <c r="B29" s="16" t="s">
        <v>38</v>
      </c>
      <c r="C29" s="10">
        <v>446</v>
      </c>
      <c r="D29" s="10">
        <v>555</v>
      </c>
      <c r="E29" s="10">
        <v>602</v>
      </c>
      <c r="F29" s="10">
        <v>617</v>
      </c>
      <c r="G29" s="10">
        <v>633</v>
      </c>
      <c r="H29" s="10">
        <v>653</v>
      </c>
      <c r="I29" s="10">
        <v>669</v>
      </c>
      <c r="J29" s="10">
        <v>695</v>
      </c>
      <c r="K29" s="13">
        <v>722</v>
      </c>
      <c r="L29" s="10">
        <v>789</v>
      </c>
      <c r="M29" s="10">
        <v>869</v>
      </c>
      <c r="N29" s="13">
        <v>922</v>
      </c>
      <c r="O29" s="80">
        <v>954</v>
      </c>
      <c r="P29" s="10">
        <v>1072</v>
      </c>
      <c r="Q29" s="10">
        <v>1164</v>
      </c>
      <c r="R29" s="28">
        <v>1285</v>
      </c>
      <c r="S29" s="10">
        <v>1361</v>
      </c>
      <c r="T29" s="10">
        <v>1415</v>
      </c>
      <c r="U29" s="13">
        <v>1627</v>
      </c>
      <c r="V29" s="13">
        <v>1706</v>
      </c>
      <c r="W29" s="10">
        <v>1739</v>
      </c>
      <c r="X29" s="567">
        <v>1772</v>
      </c>
      <c r="Y29" s="355"/>
      <c r="Z29" s="499">
        <f t="shared" si="1"/>
        <v>1326</v>
      </c>
      <c r="AA29" s="496">
        <f t="shared" si="0"/>
        <v>2.8295964125560538</v>
      </c>
      <c r="AB29" s="365">
        <v>64</v>
      </c>
      <c r="AC29" s="366"/>
      <c r="AD29" s="507">
        <f t="shared" si="2"/>
        <v>1708</v>
      </c>
      <c r="AE29" s="404">
        <f>(W29-AB29)/AD66</f>
        <v>1.576025592773805E-2</v>
      </c>
      <c r="AF29" s="357"/>
      <c r="AG29" s="342">
        <f>'2. Non-English Language Stats.'!N124</f>
        <v>150</v>
      </c>
      <c r="AH29" s="77">
        <f t="shared" si="3"/>
        <v>8.7822014051522249E-2</v>
      </c>
      <c r="AI29" s="346">
        <f>(AG29/AD66)</f>
        <v>1.4113662024840044E-3</v>
      </c>
      <c r="AJ29" s="175">
        <v>9</v>
      </c>
      <c r="AK29" s="33"/>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row>
    <row r="30" spans="1:213" ht="16.95" customHeight="1">
      <c r="A30" s="170">
        <v>10</v>
      </c>
      <c r="B30" s="16" t="s">
        <v>6</v>
      </c>
      <c r="C30" s="10">
        <v>36</v>
      </c>
      <c r="D30" s="10">
        <v>46</v>
      </c>
      <c r="E30" s="10">
        <v>48</v>
      </c>
      <c r="F30" s="10">
        <v>53</v>
      </c>
      <c r="G30" s="10">
        <v>54</v>
      </c>
      <c r="H30" s="10">
        <v>56</v>
      </c>
      <c r="I30" s="10">
        <v>57</v>
      </c>
      <c r="J30" s="10">
        <v>60</v>
      </c>
      <c r="K30" s="49"/>
      <c r="L30" s="10">
        <v>64</v>
      </c>
      <c r="M30" s="10">
        <v>67</v>
      </c>
      <c r="N30" s="13">
        <v>73</v>
      </c>
      <c r="O30" s="85"/>
      <c r="P30" s="24">
        <v>77</v>
      </c>
      <c r="Q30" s="24">
        <v>80</v>
      </c>
      <c r="R30" s="167">
        <v>82</v>
      </c>
      <c r="S30" s="24">
        <v>87</v>
      </c>
      <c r="T30" s="24">
        <v>92</v>
      </c>
      <c r="U30" s="55">
        <v>111</v>
      </c>
      <c r="V30" s="55">
        <v>113</v>
      </c>
      <c r="W30" s="10">
        <v>117</v>
      </c>
      <c r="X30" s="567">
        <v>146</v>
      </c>
      <c r="Y30" s="371"/>
      <c r="Z30" s="499">
        <f t="shared" si="1"/>
        <v>110</v>
      </c>
      <c r="AA30" s="496">
        <f t="shared" si="0"/>
        <v>2.9166666666666665</v>
      </c>
      <c r="AB30" s="364">
        <v>5</v>
      </c>
      <c r="AC30" s="366"/>
      <c r="AD30" s="508">
        <f t="shared" si="2"/>
        <v>141</v>
      </c>
      <c r="AE30" s="406">
        <f>(W30-AB30)/AD66</f>
        <v>1.0538200978547235E-3</v>
      </c>
      <c r="AF30" s="357"/>
      <c r="AG30" s="344"/>
      <c r="AH30" s="147"/>
      <c r="AI30" s="347"/>
      <c r="AJ30" s="179">
        <v>10</v>
      </c>
      <c r="AK30" s="33"/>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row>
    <row r="31" spans="1:213" s="6" customFormat="1" ht="13.2" customHeight="1">
      <c r="A31" s="438"/>
      <c r="B31" s="439"/>
      <c r="C31" s="440"/>
      <c r="D31" s="440"/>
      <c r="E31" s="435"/>
      <c r="F31" s="435"/>
      <c r="G31" s="435"/>
      <c r="H31" s="435"/>
      <c r="I31" s="435"/>
      <c r="J31" s="435"/>
      <c r="K31" s="435"/>
      <c r="L31" s="435"/>
      <c r="M31" s="435"/>
      <c r="N31" s="435"/>
      <c r="O31" s="441"/>
      <c r="P31" s="441"/>
      <c r="Q31" s="441"/>
      <c r="R31" s="441"/>
      <c r="S31" s="441"/>
      <c r="T31" s="441"/>
      <c r="U31" s="441"/>
      <c r="V31" s="441"/>
      <c r="W31" s="441"/>
      <c r="X31" s="436"/>
      <c r="Y31" s="368"/>
      <c r="Z31" s="442"/>
      <c r="AA31" s="442"/>
      <c r="AB31" s="442"/>
      <c r="AC31" s="402"/>
      <c r="AD31" s="437"/>
      <c r="AE31" s="443"/>
      <c r="AF31" s="368"/>
      <c r="AG31" s="444"/>
      <c r="AH31" s="445"/>
      <c r="AI31" s="445"/>
      <c r="AJ31" s="446"/>
      <c r="AK31" s="64"/>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row>
    <row r="32" spans="1:213" s="21" customFormat="1" ht="3" customHeight="1" thickBot="1">
      <c r="A32" s="334"/>
      <c r="B32" s="447"/>
      <c r="C32" s="448"/>
      <c r="D32" s="448"/>
      <c r="E32" s="448"/>
      <c r="F32" s="448"/>
      <c r="G32" s="448"/>
      <c r="H32" s="448"/>
      <c r="I32" s="448"/>
      <c r="J32" s="448"/>
      <c r="K32" s="449"/>
      <c r="L32" s="448"/>
      <c r="M32" s="448"/>
      <c r="N32" s="448"/>
      <c r="O32" s="449"/>
      <c r="P32" s="450"/>
      <c r="Q32" s="450"/>
      <c r="R32" s="450"/>
      <c r="S32" s="450"/>
      <c r="T32" s="450"/>
      <c r="U32" s="450"/>
      <c r="V32" s="355"/>
      <c r="W32" s="448"/>
      <c r="X32" s="355"/>
      <c r="Y32" s="355"/>
      <c r="Z32" s="451"/>
      <c r="AA32" s="452"/>
      <c r="AB32" s="366"/>
      <c r="AC32" s="366"/>
      <c r="AD32" s="453"/>
      <c r="AE32" s="454"/>
      <c r="AF32" s="455"/>
      <c r="AG32" s="456"/>
      <c r="AH32" s="457"/>
      <c r="AI32" s="458"/>
      <c r="AJ32" s="337"/>
      <c r="AK32" s="33"/>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row>
    <row r="33" spans="1:213" s="21" customFormat="1" ht="7.2" customHeight="1" thickTop="1">
      <c r="A33" s="536"/>
      <c r="B33" s="537"/>
      <c r="C33" s="538"/>
      <c r="D33" s="538"/>
      <c r="E33" s="538"/>
      <c r="F33" s="538"/>
      <c r="G33" s="538"/>
      <c r="H33" s="538"/>
      <c r="I33" s="538"/>
      <c r="J33" s="538"/>
      <c r="K33" s="539"/>
      <c r="L33" s="538"/>
      <c r="M33" s="538"/>
      <c r="N33" s="538"/>
      <c r="O33" s="539"/>
      <c r="P33" s="540"/>
      <c r="Q33" s="540"/>
      <c r="R33" s="540"/>
      <c r="S33" s="540"/>
      <c r="T33" s="540"/>
      <c r="U33" s="540"/>
      <c r="V33" s="541"/>
      <c r="W33" s="538"/>
      <c r="X33" s="541"/>
      <c r="Y33" s="542"/>
      <c r="Z33" s="543"/>
      <c r="AA33" s="544"/>
      <c r="AB33" s="545"/>
      <c r="AC33" s="545"/>
      <c r="AD33" s="546"/>
      <c r="AE33" s="547"/>
      <c r="AF33" s="548"/>
      <c r="AG33" s="549"/>
      <c r="AH33" s="550"/>
      <c r="AI33" s="551"/>
      <c r="AJ33" s="552"/>
      <c r="AK33" s="33"/>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row>
    <row r="34" spans="1:213" s="48" customFormat="1" ht="24" customHeight="1">
      <c r="A34" s="877" t="s">
        <v>240</v>
      </c>
      <c r="B34" s="878"/>
      <c r="C34" s="878"/>
      <c r="D34" s="878"/>
      <c r="E34" s="878"/>
      <c r="F34" s="878"/>
      <c r="G34" s="878"/>
      <c r="H34" s="878"/>
      <c r="I34" s="878"/>
      <c r="J34" s="878"/>
      <c r="K34" s="878"/>
      <c r="L34" s="878"/>
      <c r="M34" s="878"/>
      <c r="N34" s="878"/>
      <c r="O34" s="878"/>
      <c r="P34" s="878"/>
      <c r="Q34" s="878"/>
      <c r="R34" s="878"/>
      <c r="S34" s="878"/>
      <c r="T34" s="878"/>
      <c r="U34" s="878"/>
      <c r="V34" s="878"/>
      <c r="W34" s="878"/>
      <c r="X34" s="878"/>
      <c r="Y34" s="553"/>
      <c r="Z34" s="589">
        <f>SUM(Z35:Z36)</f>
        <v>26881</v>
      </c>
      <c r="AA34" s="590">
        <f>(Z34-AB34)/(SUM(C35:C36))</f>
        <v>12.328294756731223</v>
      </c>
      <c r="AB34" s="591">
        <f>SUM(AB35:AB36)</f>
        <v>782</v>
      </c>
      <c r="AC34" s="592"/>
      <c r="AD34" s="746">
        <f>SUM(AD35:AD36)</f>
        <v>28216</v>
      </c>
      <c r="AE34" s="593">
        <f>SUM(AD35:AD36)/AD66</f>
        <v>0.26548739179525782</v>
      </c>
      <c r="AF34" s="594"/>
      <c r="AG34" s="595">
        <f>SUM(AG35:AG36)</f>
        <v>3657</v>
      </c>
      <c r="AH34" s="554"/>
      <c r="AI34" s="596">
        <f>SUM(AG35:AG36)/AD66</f>
        <v>3.4409108016560032E-2</v>
      </c>
      <c r="AJ34" s="555"/>
      <c r="AK34" s="65"/>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row>
    <row r="35" spans="1:213" ht="16.95" customHeight="1">
      <c r="A35" s="520">
        <v>11</v>
      </c>
      <c r="B35" s="362" t="s">
        <v>42</v>
      </c>
      <c r="C35" s="433">
        <v>821</v>
      </c>
      <c r="D35" s="433">
        <v>933</v>
      </c>
      <c r="E35" s="433">
        <v>1032</v>
      </c>
      <c r="F35" s="433">
        <v>1150</v>
      </c>
      <c r="G35" s="433">
        <v>1181</v>
      </c>
      <c r="H35" s="433">
        <v>1204</v>
      </c>
      <c r="I35" s="433">
        <v>1225</v>
      </c>
      <c r="J35" s="433">
        <v>1261</v>
      </c>
      <c r="K35" s="561">
        <v>1363</v>
      </c>
      <c r="L35" s="433">
        <v>1638</v>
      </c>
      <c r="M35" s="433">
        <v>2088</v>
      </c>
      <c r="N35" s="561">
        <v>2654</v>
      </c>
      <c r="O35" s="562">
        <v>3808</v>
      </c>
      <c r="P35" s="433">
        <v>5463</v>
      </c>
      <c r="Q35" s="433">
        <v>7823</v>
      </c>
      <c r="R35" s="433">
        <v>9533</v>
      </c>
      <c r="S35" s="433">
        <v>11610</v>
      </c>
      <c r="T35" s="433">
        <v>13401</v>
      </c>
      <c r="U35" s="561">
        <v>16172</v>
      </c>
      <c r="V35" s="561">
        <v>17391</v>
      </c>
      <c r="W35" s="433">
        <v>18385</v>
      </c>
      <c r="X35" s="569">
        <v>18941</v>
      </c>
      <c r="Y35" s="355"/>
      <c r="Z35" s="500">
        <f>X35-C35</f>
        <v>18120</v>
      </c>
      <c r="AA35" s="501">
        <f>(Z35-AB35)/C35</f>
        <v>21.516443361753957</v>
      </c>
      <c r="AB35" s="364">
        <v>455</v>
      </c>
      <c r="AC35" s="366"/>
      <c r="AD35" s="509">
        <f>X35-AB35</f>
        <v>18486</v>
      </c>
      <c r="AE35" s="408">
        <f>(W35-AB35)/AD66</f>
        <v>0.16870530673692133</v>
      </c>
      <c r="AF35" s="355"/>
      <c r="AG35" s="348">
        <f>'2. Non-English Language Stats.'!O125</f>
        <v>2567</v>
      </c>
      <c r="AH35" s="79">
        <f>(AG35/AD35)</f>
        <v>0.13886184139348695</v>
      </c>
      <c r="AI35" s="349">
        <f>(AG35/AD66)</f>
        <v>2.4153180278509597E-2</v>
      </c>
      <c r="AJ35" s="524">
        <v>11</v>
      </c>
      <c r="AK35" s="33"/>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row>
    <row r="36" spans="1:213" s="3" customFormat="1" ht="16.95" customHeight="1" thickBot="1">
      <c r="A36" s="521">
        <v>12</v>
      </c>
      <c r="B36" s="522" t="s">
        <v>41</v>
      </c>
      <c r="C36" s="523">
        <v>1296</v>
      </c>
      <c r="D36" s="523">
        <v>1530</v>
      </c>
      <c r="E36" s="523">
        <v>1661</v>
      </c>
      <c r="F36" s="523">
        <v>1712</v>
      </c>
      <c r="G36" s="523">
        <v>1748</v>
      </c>
      <c r="H36" s="523">
        <v>1791</v>
      </c>
      <c r="I36" s="523">
        <v>1839</v>
      </c>
      <c r="J36" s="523">
        <v>1870</v>
      </c>
      <c r="K36" s="563">
        <v>1974</v>
      </c>
      <c r="L36" s="523">
        <v>2283</v>
      </c>
      <c r="M36" s="564">
        <v>2696</v>
      </c>
      <c r="N36" s="563">
        <v>3021</v>
      </c>
      <c r="O36" s="565">
        <v>3352</v>
      </c>
      <c r="P36" s="566">
        <v>3877</v>
      </c>
      <c r="Q36" s="566">
        <v>4828</v>
      </c>
      <c r="R36" s="566">
        <v>5748</v>
      </c>
      <c r="S36" s="566">
        <v>6442</v>
      </c>
      <c r="T36" s="566">
        <v>7543</v>
      </c>
      <c r="U36" s="566">
        <v>8012</v>
      </c>
      <c r="V36" s="566">
        <v>8955</v>
      </c>
      <c r="W36" s="523">
        <v>9342</v>
      </c>
      <c r="X36" s="570">
        <v>10057</v>
      </c>
      <c r="Y36" s="332"/>
      <c r="Z36" s="525">
        <f>X36-C36</f>
        <v>8761</v>
      </c>
      <c r="AA36" s="526">
        <f>(Z36-AB36)/C36</f>
        <v>6.507716049382716</v>
      </c>
      <c r="AB36" s="527">
        <v>327</v>
      </c>
      <c r="AC36" s="528"/>
      <c r="AD36" s="529">
        <f>X36-AB36</f>
        <v>9730</v>
      </c>
      <c r="AE36" s="530">
        <f>(W36-AB36)/AD66</f>
        <v>8.4823108769288669E-2</v>
      </c>
      <c r="AF36" s="531"/>
      <c r="AG36" s="532">
        <f>'2. Non-English Language Stats.'!T125</f>
        <v>1090</v>
      </c>
      <c r="AH36" s="533">
        <f>(AG36/AD36)</f>
        <v>0.11202466598150052</v>
      </c>
      <c r="AI36" s="534">
        <f>(AG36/AD66)</f>
        <v>1.0255927738050433E-2</v>
      </c>
      <c r="AJ36" s="535">
        <v>12</v>
      </c>
      <c r="AK36" s="33"/>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row>
    <row r="37" spans="1:213" s="3" customFormat="1" ht="10.199999999999999" hidden="1" customHeight="1" thickTop="1">
      <c r="A37" s="334"/>
      <c r="B37" s="333"/>
      <c r="C37" s="333"/>
      <c r="D37" s="333"/>
      <c r="E37" s="333"/>
      <c r="F37" s="333"/>
      <c r="G37" s="333"/>
      <c r="H37" s="333"/>
      <c r="I37" s="333"/>
      <c r="J37" s="333"/>
      <c r="K37" s="333"/>
      <c r="L37" s="333"/>
      <c r="M37" s="333"/>
      <c r="N37" s="333"/>
      <c r="O37" s="333"/>
      <c r="P37" s="333"/>
      <c r="Q37" s="333"/>
      <c r="R37" s="333"/>
      <c r="S37" s="333"/>
      <c r="T37" s="333"/>
      <c r="U37" s="333"/>
      <c r="V37" s="333"/>
      <c r="W37" s="432"/>
      <c r="X37" s="333"/>
      <c r="Y37" s="333"/>
      <c r="Z37" s="335"/>
      <c r="AA37" s="354"/>
      <c r="AB37" s="335"/>
      <c r="AC37" s="335"/>
      <c r="AD37" s="335"/>
      <c r="AE37" s="360"/>
      <c r="AF37" s="333"/>
      <c r="AG37" s="335"/>
      <c r="AH37" s="333"/>
      <c r="AI37" s="336"/>
      <c r="AJ37" s="337"/>
      <c r="AK37" s="33"/>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row>
    <row r="38" spans="1:213" s="6" customFormat="1" ht="7.8" customHeight="1" thickTop="1">
      <c r="A38" s="438"/>
      <c r="B38" s="439"/>
      <c r="C38" s="440"/>
      <c r="D38" s="440"/>
      <c r="E38" s="435"/>
      <c r="F38" s="435"/>
      <c r="G38" s="435"/>
      <c r="H38" s="435"/>
      <c r="I38" s="435"/>
      <c r="J38" s="435"/>
      <c r="K38" s="435"/>
      <c r="L38" s="435"/>
      <c r="M38" s="435"/>
      <c r="N38" s="435"/>
      <c r="O38" s="441"/>
      <c r="P38" s="441"/>
      <c r="Q38" s="441"/>
      <c r="R38" s="441"/>
      <c r="S38" s="441"/>
      <c r="T38" s="441"/>
      <c r="U38" s="441"/>
      <c r="V38" s="441"/>
      <c r="W38" s="441"/>
      <c r="X38" s="436"/>
      <c r="Y38" s="368"/>
      <c r="Z38" s="442"/>
      <c r="AA38" s="442"/>
      <c r="AB38" s="442"/>
      <c r="AC38" s="402"/>
      <c r="AD38" s="437"/>
      <c r="AE38" s="443"/>
      <c r="AF38" s="368"/>
      <c r="AG38" s="444"/>
      <c r="AH38" s="445"/>
      <c r="AI38" s="445"/>
      <c r="AJ38" s="446"/>
      <c r="AK38" s="64"/>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row>
    <row r="39" spans="1:213" s="1" customFormat="1" ht="24" customHeight="1">
      <c r="A39" s="771" t="s">
        <v>171</v>
      </c>
      <c r="B39" s="772"/>
      <c r="C39" s="37"/>
      <c r="D39" s="37"/>
      <c r="E39" s="38"/>
      <c r="F39" s="41"/>
      <c r="G39" s="41"/>
      <c r="H39" s="41"/>
      <c r="I39" s="41"/>
      <c r="J39" s="41"/>
      <c r="K39" s="42"/>
      <c r="L39" s="40"/>
      <c r="M39" s="40"/>
      <c r="N39" s="40"/>
      <c r="O39" s="40"/>
      <c r="P39" s="40"/>
      <c r="Q39" s="40"/>
      <c r="R39" s="40"/>
      <c r="S39" s="40"/>
      <c r="T39" s="40"/>
      <c r="U39" s="40"/>
      <c r="V39" s="40"/>
      <c r="W39" s="431"/>
      <c r="X39" s="430"/>
      <c r="Y39" s="126"/>
      <c r="Z39" s="579">
        <f>SUM(Z40:Z44)</f>
        <v>10432</v>
      </c>
      <c r="AA39" s="580">
        <f>(Z39-AB39)/(SUM(C40:C44))</f>
        <v>3.6236677692024992</v>
      </c>
      <c r="AB39" s="581">
        <f>SUM(AB40:AB44)</f>
        <v>572</v>
      </c>
      <c r="AC39" s="582"/>
      <c r="AD39" s="745">
        <f>SUM(AD40:AD44)</f>
        <v>12581</v>
      </c>
      <c r="AE39" s="583">
        <f>SUM(AD40:AD44)/AD66</f>
        <v>0.11837598795634174</v>
      </c>
      <c r="AF39" s="584"/>
      <c r="AG39" s="585">
        <f>SUM(AG40:AG44)</f>
        <v>508</v>
      </c>
      <c r="AH39" s="132"/>
      <c r="AI39" s="586">
        <f>SUM(AG40:AG44)/AD66</f>
        <v>4.7798268724124956E-3</v>
      </c>
      <c r="AJ39" s="178"/>
      <c r="AK39" s="33"/>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row>
    <row r="40" spans="1:213" ht="16.95" customHeight="1">
      <c r="A40" s="168">
        <v>13</v>
      </c>
      <c r="B40" s="16" t="s">
        <v>36</v>
      </c>
      <c r="C40" s="10">
        <v>1461</v>
      </c>
      <c r="D40" s="10">
        <v>1808</v>
      </c>
      <c r="E40" s="10">
        <v>2007</v>
      </c>
      <c r="F40" s="10">
        <v>2150</v>
      </c>
      <c r="G40" s="10">
        <v>2218</v>
      </c>
      <c r="H40" s="10">
        <v>2278</v>
      </c>
      <c r="I40" s="10">
        <v>2357</v>
      </c>
      <c r="J40" s="10">
        <v>2402</v>
      </c>
      <c r="K40" s="13">
        <v>2448</v>
      </c>
      <c r="L40" s="10">
        <v>2548</v>
      </c>
      <c r="M40" s="10">
        <v>2781</v>
      </c>
      <c r="N40" s="13">
        <v>2932</v>
      </c>
      <c r="O40" s="80">
        <v>3027</v>
      </c>
      <c r="P40" s="10">
        <v>3278</v>
      </c>
      <c r="Q40" s="10">
        <v>3410</v>
      </c>
      <c r="R40" s="28">
        <v>3570</v>
      </c>
      <c r="S40" s="10">
        <v>3670</v>
      </c>
      <c r="T40" s="10">
        <v>3926</v>
      </c>
      <c r="U40" s="13">
        <v>4278</v>
      </c>
      <c r="V40" s="13">
        <v>4686</v>
      </c>
      <c r="W40" s="10">
        <v>4860</v>
      </c>
      <c r="X40" s="567">
        <v>5256</v>
      </c>
      <c r="Y40" s="355"/>
      <c r="Z40" s="499">
        <f>X40-C40</f>
        <v>3795</v>
      </c>
      <c r="AA40" s="496">
        <f>(Z40-AB40)/C40</f>
        <v>2.3251197809719368</v>
      </c>
      <c r="AB40" s="364">
        <v>398</v>
      </c>
      <c r="AC40" s="366"/>
      <c r="AD40" s="507">
        <f>X40-AB40</f>
        <v>4858</v>
      </c>
      <c r="AE40" s="403">
        <f>(W40-AB40)/AD66</f>
        <v>4.1983439969890853E-2</v>
      </c>
      <c r="AF40" s="357"/>
      <c r="AG40" s="342">
        <f>'2. Non-English Language Stats.'!V124</f>
        <v>95</v>
      </c>
      <c r="AH40" s="77">
        <f>(AG40/AD40)</f>
        <v>1.9555372581309179E-2</v>
      </c>
      <c r="AI40" s="343">
        <f>(AG40/AD66)</f>
        <v>8.9386526157320286E-4</v>
      </c>
      <c r="AJ40" s="174">
        <v>13</v>
      </c>
      <c r="AK40" s="33"/>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row>
    <row r="41" spans="1:213" ht="16.95" customHeight="1">
      <c r="A41" s="169">
        <v>14</v>
      </c>
      <c r="B41" s="16" t="s">
        <v>37</v>
      </c>
      <c r="C41" s="10">
        <v>248</v>
      </c>
      <c r="D41" s="10">
        <v>308</v>
      </c>
      <c r="E41" s="10">
        <v>338</v>
      </c>
      <c r="F41" s="10">
        <v>362</v>
      </c>
      <c r="G41" s="10">
        <v>384</v>
      </c>
      <c r="H41" s="10">
        <v>412</v>
      </c>
      <c r="I41" s="10">
        <v>454</v>
      </c>
      <c r="J41" s="10">
        <v>478</v>
      </c>
      <c r="K41" s="13">
        <v>511</v>
      </c>
      <c r="L41" s="10">
        <v>580</v>
      </c>
      <c r="M41" s="10">
        <v>677</v>
      </c>
      <c r="N41" s="13">
        <v>736</v>
      </c>
      <c r="O41" s="80">
        <v>793</v>
      </c>
      <c r="P41" s="10">
        <v>893</v>
      </c>
      <c r="Q41" s="10">
        <v>993</v>
      </c>
      <c r="R41" s="10">
        <v>1080</v>
      </c>
      <c r="S41" s="10">
        <v>1172</v>
      </c>
      <c r="T41" s="10">
        <v>1265</v>
      </c>
      <c r="U41" s="13">
        <v>1381</v>
      </c>
      <c r="V41" s="13">
        <v>1498</v>
      </c>
      <c r="W41" s="10">
        <v>1614</v>
      </c>
      <c r="X41" s="567">
        <v>1717</v>
      </c>
      <c r="Y41" s="355"/>
      <c r="Z41" s="499">
        <f>X41-C41</f>
        <v>1469</v>
      </c>
      <c r="AA41" s="496">
        <f>(Z41-AB41)/C41</f>
        <v>5.810483870967742</v>
      </c>
      <c r="AB41" s="364">
        <v>28</v>
      </c>
      <c r="AC41" s="366"/>
      <c r="AD41" s="507">
        <f>X41-AB41</f>
        <v>1689</v>
      </c>
      <c r="AE41" s="404">
        <f>(W41-AB41)/AD66</f>
        <v>1.4922845314264207E-2</v>
      </c>
      <c r="AF41" s="357"/>
      <c r="AG41" s="342">
        <f>'2. Non-English Language Stats.'!W124</f>
        <v>86</v>
      </c>
      <c r="AH41" s="77">
        <f>(AG41/AD41)</f>
        <v>5.0917702782711662E-2</v>
      </c>
      <c r="AI41" s="346">
        <f>(AG41/AD66)</f>
        <v>8.0918328942416258E-4</v>
      </c>
      <c r="AJ41" s="175">
        <v>14</v>
      </c>
      <c r="AK41" s="33"/>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row>
    <row r="42" spans="1:213" ht="16.95" customHeight="1">
      <c r="A42" s="169">
        <v>15</v>
      </c>
      <c r="B42" s="16" t="s">
        <v>7</v>
      </c>
      <c r="C42" s="10">
        <v>166</v>
      </c>
      <c r="D42" s="10">
        <v>238</v>
      </c>
      <c r="E42" s="10">
        <v>294</v>
      </c>
      <c r="F42" s="10">
        <v>319</v>
      </c>
      <c r="G42" s="10">
        <v>334</v>
      </c>
      <c r="H42" s="10">
        <v>351</v>
      </c>
      <c r="I42" s="10">
        <v>389</v>
      </c>
      <c r="J42" s="10">
        <v>404</v>
      </c>
      <c r="K42" s="13">
        <v>423</v>
      </c>
      <c r="L42" s="10">
        <v>489</v>
      </c>
      <c r="M42" s="10">
        <v>575</v>
      </c>
      <c r="N42" s="13">
        <v>613</v>
      </c>
      <c r="O42" s="80">
        <v>639</v>
      </c>
      <c r="P42" s="10">
        <v>731</v>
      </c>
      <c r="Q42" s="10">
        <v>810</v>
      </c>
      <c r="R42" s="10">
        <v>864</v>
      </c>
      <c r="S42" s="10">
        <v>904</v>
      </c>
      <c r="T42" s="10">
        <v>952</v>
      </c>
      <c r="U42" s="13">
        <v>1035</v>
      </c>
      <c r="V42" s="13">
        <v>1101</v>
      </c>
      <c r="W42" s="10">
        <v>1171</v>
      </c>
      <c r="X42" s="567">
        <v>1241</v>
      </c>
      <c r="Y42" s="355"/>
      <c r="Z42" s="499">
        <f>X42-C42</f>
        <v>1075</v>
      </c>
      <c r="AA42" s="496">
        <f>(Z42-AB42)/C42</f>
        <v>6.3734939759036147</v>
      </c>
      <c r="AB42" s="364">
        <v>17</v>
      </c>
      <c r="AC42" s="366"/>
      <c r="AD42" s="507">
        <f>X42-AB42</f>
        <v>1224</v>
      </c>
      <c r="AE42" s="404">
        <f>(W42-AB42)/AD66</f>
        <v>1.0858110651110274E-2</v>
      </c>
      <c r="AF42" s="357"/>
      <c r="AG42" s="342">
        <f>'2. Non-English Language Stats.'!X124</f>
        <v>41</v>
      </c>
      <c r="AH42" s="77">
        <f>(AG42/AD42)</f>
        <v>3.349673202614379E-2</v>
      </c>
      <c r="AI42" s="346">
        <f>(AG42/AD66)</f>
        <v>3.8577342867896126E-4</v>
      </c>
      <c r="AJ42" s="175">
        <v>15</v>
      </c>
      <c r="AK42" s="33"/>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row>
    <row r="43" spans="1:213" ht="16.95" customHeight="1">
      <c r="A43" s="169">
        <v>16</v>
      </c>
      <c r="B43" s="16" t="s">
        <v>29</v>
      </c>
      <c r="C43" s="10">
        <v>418</v>
      </c>
      <c r="D43" s="10">
        <v>448</v>
      </c>
      <c r="E43" s="10">
        <v>459</v>
      </c>
      <c r="F43" s="10">
        <v>468</v>
      </c>
      <c r="G43" s="10">
        <v>487</v>
      </c>
      <c r="H43" s="10">
        <v>500</v>
      </c>
      <c r="I43" s="10">
        <v>527</v>
      </c>
      <c r="J43" s="10">
        <v>537</v>
      </c>
      <c r="K43" s="13">
        <v>555</v>
      </c>
      <c r="L43" s="10">
        <v>613</v>
      </c>
      <c r="M43" s="10">
        <v>677</v>
      </c>
      <c r="N43" s="13">
        <v>748</v>
      </c>
      <c r="O43" s="82">
        <v>789</v>
      </c>
      <c r="P43" s="20">
        <v>954</v>
      </c>
      <c r="Q43" s="20">
        <v>1009</v>
      </c>
      <c r="R43" s="20">
        <v>1090</v>
      </c>
      <c r="S43" s="20">
        <v>1134</v>
      </c>
      <c r="T43" s="20">
        <v>1185</v>
      </c>
      <c r="U43" s="32">
        <v>1368</v>
      </c>
      <c r="V43" s="32">
        <v>1407</v>
      </c>
      <c r="W43" s="10">
        <v>1447</v>
      </c>
      <c r="X43" s="567">
        <v>1482</v>
      </c>
      <c r="Y43" s="355"/>
      <c r="Z43" s="499">
        <f>X43-C43</f>
        <v>1064</v>
      </c>
      <c r="AA43" s="496">
        <f>(Z43-AB43)/C43</f>
        <v>2.3301435406698565</v>
      </c>
      <c r="AB43" s="364">
        <v>90</v>
      </c>
      <c r="AC43" s="366"/>
      <c r="AD43" s="507">
        <f>X43-AB43</f>
        <v>1392</v>
      </c>
      <c r="AE43" s="404">
        <f>(W43-AB43)/AD66</f>
        <v>1.2768159578471961E-2</v>
      </c>
      <c r="AF43" s="357"/>
      <c r="AG43" s="342">
        <f>'2. Non-English Language Stats.'!Y124</f>
        <v>27</v>
      </c>
      <c r="AH43" s="77">
        <f>(AG43/AD43)</f>
        <v>1.9396551724137932E-2</v>
      </c>
      <c r="AI43" s="346">
        <f>(AG43/AD66)</f>
        <v>2.5404591644712083E-4</v>
      </c>
      <c r="AJ43" s="175">
        <v>16</v>
      </c>
      <c r="AK43" s="33"/>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row>
    <row r="44" spans="1:213" ht="16.95" customHeight="1" thickBot="1">
      <c r="A44" s="172">
        <v>17</v>
      </c>
      <c r="B44" s="17" t="s">
        <v>8</v>
      </c>
      <c r="C44" s="11">
        <v>428</v>
      </c>
      <c r="D44" s="11">
        <v>499</v>
      </c>
      <c r="E44" s="11">
        <v>509</v>
      </c>
      <c r="F44" s="11">
        <v>530</v>
      </c>
      <c r="G44" s="11">
        <v>547</v>
      </c>
      <c r="H44" s="11">
        <v>564</v>
      </c>
      <c r="I44" s="11">
        <v>600</v>
      </c>
      <c r="J44" s="11">
        <v>640</v>
      </c>
      <c r="K44" s="12">
        <v>677</v>
      </c>
      <c r="L44" s="11">
        <v>834</v>
      </c>
      <c r="M44" s="11">
        <v>1073</v>
      </c>
      <c r="N44" s="12">
        <v>1150</v>
      </c>
      <c r="O44" s="83">
        <v>1294</v>
      </c>
      <c r="P44" s="23">
        <v>1514</v>
      </c>
      <c r="Q44" s="23">
        <v>1696</v>
      </c>
      <c r="R44" s="23">
        <v>1800</v>
      </c>
      <c r="S44" s="23">
        <v>1905</v>
      </c>
      <c r="T44" s="23">
        <v>2078</v>
      </c>
      <c r="U44" s="23">
        <v>2298</v>
      </c>
      <c r="V44" s="23">
        <v>2629</v>
      </c>
      <c r="W44" s="11">
        <v>3238</v>
      </c>
      <c r="X44" s="568">
        <v>3457</v>
      </c>
      <c r="Y44" s="370"/>
      <c r="Z44" s="497">
        <f>X44-C44</f>
        <v>3029</v>
      </c>
      <c r="AA44" s="502">
        <f>(Z44-AB44)/C44</f>
        <v>6.9859813084112146</v>
      </c>
      <c r="AB44" s="363">
        <v>39</v>
      </c>
      <c r="AC44" s="366"/>
      <c r="AD44" s="510">
        <f>X44-AB44</f>
        <v>3418</v>
      </c>
      <c r="AE44" s="409">
        <f>(W44-AB44)/AD66</f>
        <v>3.0099736544975535E-2</v>
      </c>
      <c r="AF44" s="357"/>
      <c r="AG44" s="350">
        <f>'2. Non-English Language Stats.'!Z124</f>
        <v>259</v>
      </c>
      <c r="AH44" s="78">
        <f>(AG44/AD44)</f>
        <v>7.5775307197191347E-2</v>
      </c>
      <c r="AI44" s="351">
        <f>(AG44/AD66)</f>
        <v>2.4369589762890478E-3</v>
      </c>
      <c r="AJ44" s="176">
        <v>17</v>
      </c>
      <c r="AK44" s="33"/>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row>
    <row r="45" spans="1:213" s="6" customFormat="1" ht="7.8" customHeight="1">
      <c r="A45" s="438"/>
      <c r="B45" s="439"/>
      <c r="C45" s="440"/>
      <c r="D45" s="440"/>
      <c r="E45" s="435"/>
      <c r="F45" s="435"/>
      <c r="G45" s="435"/>
      <c r="H45" s="435"/>
      <c r="I45" s="435"/>
      <c r="J45" s="435"/>
      <c r="K45" s="435"/>
      <c r="L45" s="435"/>
      <c r="M45" s="435"/>
      <c r="N45" s="435"/>
      <c r="O45" s="441"/>
      <c r="P45" s="441"/>
      <c r="Q45" s="441"/>
      <c r="R45" s="441"/>
      <c r="S45" s="441"/>
      <c r="T45" s="441"/>
      <c r="U45" s="441"/>
      <c r="V45" s="441"/>
      <c r="W45" s="441"/>
      <c r="X45" s="436"/>
      <c r="Y45" s="368"/>
      <c r="Z45" s="442"/>
      <c r="AA45" s="442"/>
      <c r="AB45" s="442"/>
      <c r="AC45" s="402"/>
      <c r="AD45" s="437"/>
      <c r="AE45" s="443"/>
      <c r="AF45" s="368"/>
      <c r="AG45" s="444"/>
      <c r="AH45" s="445"/>
      <c r="AI45" s="445"/>
      <c r="AJ45" s="446"/>
      <c r="AK45" s="64"/>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row>
    <row r="46" spans="1:213" s="1" customFormat="1" ht="24" customHeight="1">
      <c r="A46" s="771" t="s">
        <v>232</v>
      </c>
      <c r="B46" s="772"/>
      <c r="C46" s="772"/>
      <c r="D46" s="772"/>
      <c r="E46" s="772"/>
      <c r="F46" s="41"/>
      <c r="G46" s="41"/>
      <c r="H46" s="41"/>
      <c r="I46" s="41"/>
      <c r="J46" s="41"/>
      <c r="K46" s="42"/>
      <c r="L46" s="40"/>
      <c r="M46" s="40"/>
      <c r="N46" s="40"/>
      <c r="O46" s="40"/>
      <c r="P46" s="40"/>
      <c r="Q46" s="40"/>
      <c r="R46" s="40"/>
      <c r="S46" s="40"/>
      <c r="T46" s="40"/>
      <c r="U46" s="40"/>
      <c r="V46" s="54"/>
      <c r="W46" s="431"/>
      <c r="X46" s="430"/>
      <c r="Y46" s="128"/>
      <c r="Z46" s="579">
        <f>SUM(Z47:Z53)</f>
        <v>12686</v>
      </c>
      <c r="AA46" s="580">
        <f>(Z46-AB46)/(SUM(C47:C53))</f>
        <v>1.6119886593762658</v>
      </c>
      <c r="AB46" s="581">
        <f>SUM(AB47:AB53)</f>
        <v>746</v>
      </c>
      <c r="AC46" s="582"/>
      <c r="AD46" s="745">
        <f>SUM(AD47:AD53)</f>
        <v>19347</v>
      </c>
      <c r="AE46" s="583">
        <f>SUM(AD47:AD53)/AD66</f>
        <v>0.1820380127963869</v>
      </c>
      <c r="AF46" s="584"/>
      <c r="AG46" s="585">
        <f>SUM(AG47:AG53)</f>
        <v>860</v>
      </c>
      <c r="AH46" s="132"/>
      <c r="AI46" s="586">
        <f>SUM(AG47:AG53)/AD66</f>
        <v>8.0918328942416254E-3</v>
      </c>
      <c r="AJ46" s="178"/>
      <c r="AK46" s="33"/>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row>
    <row r="47" spans="1:213" ht="15.6">
      <c r="A47" s="168">
        <v>18</v>
      </c>
      <c r="B47" s="16" t="s">
        <v>25</v>
      </c>
      <c r="C47" s="10">
        <v>911</v>
      </c>
      <c r="D47" s="10">
        <v>972</v>
      </c>
      <c r="E47" s="10">
        <v>1045</v>
      </c>
      <c r="F47" s="10">
        <v>1076</v>
      </c>
      <c r="G47" s="10">
        <v>1101</v>
      </c>
      <c r="H47" s="10">
        <v>1136</v>
      </c>
      <c r="I47" s="10">
        <v>1143</v>
      </c>
      <c r="J47" s="10">
        <v>1149</v>
      </c>
      <c r="K47" s="13">
        <v>1162</v>
      </c>
      <c r="L47" s="10">
        <v>1245</v>
      </c>
      <c r="M47" s="10">
        <v>1338</v>
      </c>
      <c r="N47" s="13">
        <v>1381</v>
      </c>
      <c r="O47" s="80">
        <v>1432</v>
      </c>
      <c r="P47" s="10">
        <v>1595</v>
      </c>
      <c r="Q47" s="10">
        <v>1734</v>
      </c>
      <c r="R47" s="29">
        <v>1814</v>
      </c>
      <c r="S47" s="29">
        <v>1919</v>
      </c>
      <c r="T47" s="29">
        <v>2082</v>
      </c>
      <c r="U47" s="10">
        <v>2264</v>
      </c>
      <c r="V47" s="28">
        <v>2394</v>
      </c>
      <c r="W47" s="10">
        <v>2481</v>
      </c>
      <c r="X47" s="567">
        <v>2533</v>
      </c>
      <c r="Y47" s="355"/>
      <c r="Z47" s="499">
        <f>X47-C47</f>
        <v>1622</v>
      </c>
      <c r="AA47" s="496">
        <f t="shared" ref="AA47:AA53" si="4">(Z47-AB47)/C47</f>
        <v>1.5126234906695939</v>
      </c>
      <c r="AB47" s="364">
        <v>244</v>
      </c>
      <c r="AC47" s="366"/>
      <c r="AD47" s="507">
        <f>X47-AB47</f>
        <v>2289</v>
      </c>
      <c r="AE47" s="403">
        <f>(W47-AB47)/AD66</f>
        <v>2.1048174633044786E-2</v>
      </c>
      <c r="AF47" s="357"/>
      <c r="AG47" s="342">
        <f>'2. Non-English Language Stats.'!AA124</f>
        <v>79</v>
      </c>
      <c r="AH47" s="77">
        <f>(AG47/AD47)</f>
        <v>3.45128877238969E-2</v>
      </c>
      <c r="AI47" s="343">
        <f>(AG47/AD66)</f>
        <v>7.4331953330824239E-4</v>
      </c>
      <c r="AJ47" s="174">
        <v>18</v>
      </c>
      <c r="AK47" s="33"/>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row>
    <row r="48" spans="1:213" ht="15.6">
      <c r="A48" s="169">
        <v>19</v>
      </c>
      <c r="B48" s="16" t="s">
        <v>39</v>
      </c>
      <c r="C48" s="10">
        <v>1920</v>
      </c>
      <c r="D48" s="10">
        <v>2138</v>
      </c>
      <c r="E48" s="10">
        <v>2347</v>
      </c>
      <c r="F48" s="10">
        <v>2440</v>
      </c>
      <c r="G48" s="10">
        <v>2494</v>
      </c>
      <c r="H48" s="10">
        <v>2608</v>
      </c>
      <c r="I48" s="10">
        <v>2646</v>
      </c>
      <c r="J48" s="10">
        <v>2688</v>
      </c>
      <c r="K48" s="13">
        <v>2750</v>
      </c>
      <c r="L48" s="10">
        <v>3024</v>
      </c>
      <c r="M48" s="10">
        <v>3359</v>
      </c>
      <c r="N48" s="13">
        <v>3552</v>
      </c>
      <c r="O48" s="80">
        <v>3735</v>
      </c>
      <c r="P48" s="10">
        <v>4118</v>
      </c>
      <c r="Q48" s="10">
        <v>4616</v>
      </c>
      <c r="R48" s="28">
        <v>4890</v>
      </c>
      <c r="S48" s="10">
        <v>5305</v>
      </c>
      <c r="T48" s="10">
        <v>5698</v>
      </c>
      <c r="U48" s="13">
        <v>6044</v>
      </c>
      <c r="V48" s="13">
        <v>6370</v>
      </c>
      <c r="W48" s="10">
        <v>6563</v>
      </c>
      <c r="X48" s="567">
        <v>6695</v>
      </c>
      <c r="Y48" s="355"/>
      <c r="Z48" s="499">
        <f t="shared" ref="Z48:Z53" si="5">X48-C48</f>
        <v>4775</v>
      </c>
      <c r="AA48" s="496">
        <f t="shared" si="4"/>
        <v>2.4364583333333334</v>
      </c>
      <c r="AB48" s="364">
        <v>97</v>
      </c>
      <c r="AC48" s="366"/>
      <c r="AD48" s="507">
        <f>X48-AB48</f>
        <v>6598</v>
      </c>
      <c r="AE48" s="404">
        <f>(W48-AB48)/AD66</f>
        <v>6.0839292435077158E-2</v>
      </c>
      <c r="AF48" s="357"/>
      <c r="AG48" s="342">
        <f>'2. Non-English Language Stats.'!AB124</f>
        <v>194</v>
      </c>
      <c r="AH48" s="77">
        <f>(AG48/AD48)</f>
        <v>2.9402849348287359E-2</v>
      </c>
      <c r="AI48" s="346">
        <f>(AG48/AD66)</f>
        <v>1.8253669552126459E-3</v>
      </c>
      <c r="AJ48" s="175">
        <v>19</v>
      </c>
      <c r="AK48" s="33"/>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row>
    <row r="49" spans="1:213" ht="16.2" customHeight="1">
      <c r="A49" s="169">
        <v>20</v>
      </c>
      <c r="B49" s="18" t="s">
        <v>50</v>
      </c>
      <c r="C49" s="10">
        <v>232</v>
      </c>
      <c r="D49" s="50"/>
      <c r="E49" s="50"/>
      <c r="F49" s="50"/>
      <c r="G49" s="50"/>
      <c r="H49" s="50"/>
      <c r="I49" s="50"/>
      <c r="J49" s="50"/>
      <c r="K49" s="50"/>
      <c r="L49" s="50"/>
      <c r="M49" s="50"/>
      <c r="N49" s="51"/>
      <c r="O49" s="84"/>
      <c r="P49" s="50"/>
      <c r="Q49" s="50"/>
      <c r="R49" s="50"/>
      <c r="S49" s="50"/>
      <c r="T49" s="50"/>
      <c r="U49" s="51"/>
      <c r="V49" s="51"/>
      <c r="W49" s="50"/>
      <c r="X49" s="129"/>
      <c r="Y49" s="372"/>
      <c r="Z49" s="499">
        <v>0</v>
      </c>
      <c r="AA49" s="503">
        <f t="shared" si="4"/>
        <v>-4.3103448275862068E-3</v>
      </c>
      <c r="AB49" s="364">
        <v>1</v>
      </c>
      <c r="AC49" s="366"/>
      <c r="AD49" s="507">
        <f>C49-AB49</f>
        <v>231</v>
      </c>
      <c r="AE49" s="404">
        <f>(AD49)/AD66</f>
        <v>2.173503951825367E-3</v>
      </c>
      <c r="AF49" s="357"/>
      <c r="AG49" s="344"/>
      <c r="AH49" s="147"/>
      <c r="AI49" s="345"/>
      <c r="AJ49" s="175">
        <v>20</v>
      </c>
      <c r="AK49" s="33"/>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row>
    <row r="50" spans="1:213" ht="15.6">
      <c r="A50" s="169">
        <v>21</v>
      </c>
      <c r="B50" s="16" t="s">
        <v>24</v>
      </c>
      <c r="C50" s="10">
        <v>3586</v>
      </c>
      <c r="D50" s="10">
        <v>3731</v>
      </c>
      <c r="E50" s="10">
        <v>3834</v>
      </c>
      <c r="F50" s="10">
        <v>3949</v>
      </c>
      <c r="G50" s="10">
        <v>4032</v>
      </c>
      <c r="H50" s="10">
        <v>4111</v>
      </c>
      <c r="I50" s="10">
        <v>4177</v>
      </c>
      <c r="J50" s="10">
        <v>4210</v>
      </c>
      <c r="K50" s="13">
        <v>4364</v>
      </c>
      <c r="L50" s="10">
        <v>4698</v>
      </c>
      <c r="M50" s="10">
        <v>5396</v>
      </c>
      <c r="N50" s="13">
        <v>5720</v>
      </c>
      <c r="O50" s="80">
        <v>5904</v>
      </c>
      <c r="P50" s="10">
        <v>6265</v>
      </c>
      <c r="Q50" s="10">
        <v>6658</v>
      </c>
      <c r="R50" s="10">
        <v>6861</v>
      </c>
      <c r="S50" s="10">
        <v>7163</v>
      </c>
      <c r="T50" s="10">
        <v>7388</v>
      </c>
      <c r="U50" s="13">
        <v>7704</v>
      </c>
      <c r="V50" s="13">
        <v>7995</v>
      </c>
      <c r="W50" s="10">
        <v>8209</v>
      </c>
      <c r="X50" s="567">
        <v>8380</v>
      </c>
      <c r="Y50" s="372"/>
      <c r="Z50" s="499">
        <f t="shared" si="5"/>
        <v>4794</v>
      </c>
      <c r="AA50" s="496">
        <f t="shared" si="4"/>
        <v>1.2571109871723369</v>
      </c>
      <c r="AB50" s="364">
        <v>286</v>
      </c>
      <c r="AC50" s="366"/>
      <c r="AD50" s="507">
        <f>X50-AB50</f>
        <v>8094</v>
      </c>
      <c r="AE50" s="404">
        <f>(W50-AB50)/AD66</f>
        <v>7.4548362815205119E-2</v>
      </c>
      <c r="AF50" s="357"/>
      <c r="AG50" s="342">
        <f>'2. Non-English Language Stats.'!AC124</f>
        <v>561</v>
      </c>
      <c r="AH50" s="77">
        <f>(AG50/AD50)</f>
        <v>6.9310600444773912E-2</v>
      </c>
      <c r="AI50" s="346">
        <f>(AG50/AD66)</f>
        <v>5.2785095972901772E-3</v>
      </c>
      <c r="AJ50" s="175">
        <v>21</v>
      </c>
      <c r="AK50" s="33"/>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row>
    <row r="51" spans="1:213" ht="15.6">
      <c r="A51" s="169">
        <v>22</v>
      </c>
      <c r="B51" s="16" t="s">
        <v>40</v>
      </c>
      <c r="C51" s="10">
        <v>473</v>
      </c>
      <c r="D51" s="10">
        <v>511</v>
      </c>
      <c r="E51" s="10">
        <v>528</v>
      </c>
      <c r="F51" s="10">
        <v>567</v>
      </c>
      <c r="G51" s="10">
        <v>577</v>
      </c>
      <c r="H51" s="10">
        <v>620</v>
      </c>
      <c r="I51" s="10">
        <v>637</v>
      </c>
      <c r="J51" s="89">
        <v>647</v>
      </c>
      <c r="K51" s="13">
        <v>705</v>
      </c>
      <c r="L51" s="10">
        <v>762</v>
      </c>
      <c r="M51" s="10">
        <v>802</v>
      </c>
      <c r="N51" s="13">
        <v>825</v>
      </c>
      <c r="O51" s="80">
        <v>831</v>
      </c>
      <c r="P51" s="10">
        <v>856</v>
      </c>
      <c r="Q51" s="10">
        <v>952</v>
      </c>
      <c r="R51" s="10">
        <v>1009</v>
      </c>
      <c r="S51" s="10">
        <v>1034</v>
      </c>
      <c r="T51" s="10">
        <v>1093</v>
      </c>
      <c r="U51" s="13">
        <v>1171</v>
      </c>
      <c r="V51" s="13">
        <v>1209</v>
      </c>
      <c r="W51" s="10">
        <v>1247</v>
      </c>
      <c r="X51" s="567">
        <v>1267</v>
      </c>
      <c r="Y51" s="355"/>
      <c r="Z51" s="499">
        <f t="shared" si="5"/>
        <v>794</v>
      </c>
      <c r="AA51" s="496">
        <f t="shared" si="4"/>
        <v>1.4651162790697674</v>
      </c>
      <c r="AB51" s="364">
        <v>101</v>
      </c>
      <c r="AC51" s="366"/>
      <c r="AD51" s="507">
        <f>X51-AB51</f>
        <v>1166</v>
      </c>
      <c r="AE51" s="404">
        <f>(W51-AB51)/AD66</f>
        <v>1.0782837786977794E-2</v>
      </c>
      <c r="AF51" s="357"/>
      <c r="AG51" s="342">
        <f>'2. Non-English Language Stats.'!AD124</f>
        <v>25</v>
      </c>
      <c r="AH51" s="77">
        <f>(AG51/AD51)</f>
        <v>2.1440823327615779E-2</v>
      </c>
      <c r="AI51" s="346">
        <f>(AG51/AD66)</f>
        <v>2.3522770041400074E-4</v>
      </c>
      <c r="AJ51" s="175">
        <v>22</v>
      </c>
      <c r="AK51" s="33"/>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row>
    <row r="52" spans="1:213" ht="16.2" customHeight="1">
      <c r="A52" s="169">
        <v>23</v>
      </c>
      <c r="B52" s="16" t="s">
        <v>34</v>
      </c>
      <c r="C52" s="10">
        <v>72</v>
      </c>
      <c r="D52" s="10">
        <v>73</v>
      </c>
      <c r="E52" s="10">
        <v>74</v>
      </c>
      <c r="F52" s="49"/>
      <c r="G52" s="10">
        <v>76</v>
      </c>
      <c r="H52" s="49"/>
      <c r="I52" s="10">
        <v>77</v>
      </c>
      <c r="J52" s="10">
        <v>78</v>
      </c>
      <c r="K52" s="13">
        <v>81</v>
      </c>
      <c r="L52" s="10">
        <v>89</v>
      </c>
      <c r="M52" s="10">
        <v>92</v>
      </c>
      <c r="N52" s="13">
        <v>97</v>
      </c>
      <c r="O52" s="85"/>
      <c r="P52" s="24">
        <v>99</v>
      </c>
      <c r="Q52" s="24">
        <v>104</v>
      </c>
      <c r="R52" s="24">
        <v>105</v>
      </c>
      <c r="S52" s="24">
        <v>111</v>
      </c>
      <c r="T52" s="24">
        <v>114</v>
      </c>
      <c r="U52" s="55">
        <v>116</v>
      </c>
      <c r="V52" s="55">
        <v>120</v>
      </c>
      <c r="W52" s="10">
        <v>122</v>
      </c>
      <c r="X52" s="567">
        <v>127</v>
      </c>
      <c r="Y52" s="355"/>
      <c r="Z52" s="499">
        <f t="shared" si="5"/>
        <v>55</v>
      </c>
      <c r="AA52" s="496">
        <f t="shared" si="4"/>
        <v>0.70833333333333337</v>
      </c>
      <c r="AB52" s="364">
        <v>4</v>
      </c>
      <c r="AC52" s="366"/>
      <c r="AD52" s="507">
        <f>X52-AB52</f>
        <v>123</v>
      </c>
      <c r="AE52" s="404">
        <f>(W52-AB52)/AD66</f>
        <v>1.1102747459540835E-3</v>
      </c>
      <c r="AF52" s="357"/>
      <c r="AG52" s="344"/>
      <c r="AH52" s="147"/>
      <c r="AI52" s="345"/>
      <c r="AJ52" s="175">
        <v>23</v>
      </c>
      <c r="AK52" s="33"/>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row>
    <row r="53" spans="1:213" ht="16.2" thickBot="1">
      <c r="A53" s="172">
        <v>24</v>
      </c>
      <c r="B53" s="17" t="s">
        <v>267</v>
      </c>
      <c r="C53" s="11">
        <v>213</v>
      </c>
      <c r="D53" s="11">
        <v>226</v>
      </c>
      <c r="E53" s="11">
        <v>228</v>
      </c>
      <c r="F53" s="11">
        <v>235</v>
      </c>
      <c r="G53" s="11">
        <v>236</v>
      </c>
      <c r="H53" s="11">
        <v>237</v>
      </c>
      <c r="I53" s="11">
        <v>272</v>
      </c>
      <c r="J53" s="11">
        <v>273</v>
      </c>
      <c r="K53" s="12">
        <v>309</v>
      </c>
      <c r="L53" s="11">
        <v>349</v>
      </c>
      <c r="M53" s="11">
        <v>355</v>
      </c>
      <c r="N53" s="12">
        <v>360</v>
      </c>
      <c r="O53" s="81">
        <v>363</v>
      </c>
      <c r="P53" s="12">
        <v>373</v>
      </c>
      <c r="Q53" s="12">
        <v>374</v>
      </c>
      <c r="R53" s="12">
        <v>378</v>
      </c>
      <c r="S53" s="12">
        <v>379</v>
      </c>
      <c r="T53" s="12">
        <v>384</v>
      </c>
      <c r="U53" s="12">
        <v>816</v>
      </c>
      <c r="V53" s="12">
        <v>831</v>
      </c>
      <c r="W53" s="11">
        <v>850</v>
      </c>
      <c r="X53" s="568">
        <v>859</v>
      </c>
      <c r="Y53" s="370"/>
      <c r="Z53" s="497">
        <f t="shared" si="5"/>
        <v>646</v>
      </c>
      <c r="AA53" s="502">
        <f t="shared" si="4"/>
        <v>2.971830985915493</v>
      </c>
      <c r="AB53" s="363">
        <v>13</v>
      </c>
      <c r="AC53" s="366"/>
      <c r="AD53" s="510">
        <f>X53-AB53</f>
        <v>846</v>
      </c>
      <c r="AE53" s="409">
        <f>(W53-AB53)/AD66</f>
        <v>7.8754234098607455E-3</v>
      </c>
      <c r="AF53" s="357"/>
      <c r="AG53" s="350">
        <f>'2. Non-English Language Stats.'!AE124</f>
        <v>1</v>
      </c>
      <c r="AH53" s="78">
        <f>(AG53/AD53)</f>
        <v>1.1820330969267139E-3</v>
      </c>
      <c r="AI53" s="576">
        <f>(AG53/AD66)</f>
        <v>9.4091080165600308E-6</v>
      </c>
      <c r="AJ53" s="176">
        <v>24</v>
      </c>
      <c r="AK53" s="33"/>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row>
    <row r="54" spans="1:213" s="6" customFormat="1" ht="7.8" customHeight="1">
      <c r="A54" s="438"/>
      <c r="B54" s="439"/>
      <c r="C54" s="440"/>
      <c r="D54" s="440"/>
      <c r="E54" s="435"/>
      <c r="F54" s="435"/>
      <c r="G54" s="435"/>
      <c r="H54" s="435"/>
      <c r="I54" s="435"/>
      <c r="J54" s="435"/>
      <c r="K54" s="435"/>
      <c r="L54" s="435"/>
      <c r="M54" s="435"/>
      <c r="N54" s="435"/>
      <c r="O54" s="441"/>
      <c r="P54" s="441"/>
      <c r="Q54" s="441"/>
      <c r="R54" s="441"/>
      <c r="S54" s="441"/>
      <c r="T54" s="441"/>
      <c r="U54" s="441"/>
      <c r="V54" s="441"/>
      <c r="W54" s="441"/>
      <c r="X54" s="436"/>
      <c r="Y54" s="368"/>
      <c r="Z54" s="442"/>
      <c r="AA54" s="442"/>
      <c r="AB54" s="442"/>
      <c r="AC54" s="402"/>
      <c r="AD54" s="437"/>
      <c r="AE54" s="443"/>
      <c r="AF54" s="368"/>
      <c r="AG54" s="444"/>
      <c r="AH54" s="445"/>
      <c r="AI54" s="445"/>
      <c r="AJ54" s="446"/>
      <c r="AK54" s="64"/>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row>
    <row r="55" spans="1:213" s="2" customFormat="1" ht="24" customHeight="1">
      <c r="A55" s="941" t="s">
        <v>172</v>
      </c>
      <c r="B55" s="942"/>
      <c r="C55" s="942"/>
      <c r="D55" s="942"/>
      <c r="E55" s="942"/>
      <c r="F55" s="942"/>
      <c r="G55" s="942"/>
      <c r="H55" s="942"/>
      <c r="I55" s="942"/>
      <c r="J55" s="942"/>
      <c r="K55" s="942"/>
      <c r="L55" s="942"/>
      <c r="M55" s="942"/>
      <c r="N55" s="942"/>
      <c r="O55" s="942"/>
      <c r="P55" s="942"/>
      <c r="Q55" s="942"/>
      <c r="R55" s="942"/>
      <c r="S55" s="942"/>
      <c r="T55" s="942"/>
      <c r="U55" s="942"/>
      <c r="V55" s="942"/>
      <c r="W55" s="942"/>
      <c r="X55" s="942"/>
      <c r="Y55" s="127"/>
      <c r="Z55" s="579">
        <f>SUM(Z56:Z60)</f>
        <v>4418</v>
      </c>
      <c r="AA55" s="580">
        <f>(Z55-AB55)/(SUM(C56:C60))</f>
        <v>4.9082672706681763</v>
      </c>
      <c r="AB55" s="581">
        <f>SUM(AB56:AB60)</f>
        <v>84</v>
      </c>
      <c r="AC55" s="582"/>
      <c r="AD55" s="745">
        <f>SUM(AD56:AD60)</f>
        <v>5217</v>
      </c>
      <c r="AE55" s="583">
        <f>SUM(AD56:AD60)/AD66</f>
        <v>4.9087316522393676E-2</v>
      </c>
      <c r="AF55" s="584"/>
      <c r="AG55" s="585">
        <f>SUM(AG56:AG60)</f>
        <v>811</v>
      </c>
      <c r="AH55" s="132"/>
      <c r="AI55" s="586">
        <f>SUM(AG56:AG60)/AD66</f>
        <v>7.6307866014301848E-3</v>
      </c>
      <c r="AJ55" s="178"/>
      <c r="AK55" s="33"/>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row>
    <row r="56" spans="1:213" ht="16.95" customHeight="1">
      <c r="A56" s="168">
        <v>25</v>
      </c>
      <c r="B56" s="494" t="s">
        <v>260</v>
      </c>
      <c r="C56" s="10">
        <v>125</v>
      </c>
      <c r="D56" s="10">
        <v>144</v>
      </c>
      <c r="E56" s="10">
        <v>159</v>
      </c>
      <c r="F56" s="10">
        <v>161</v>
      </c>
      <c r="G56" s="10">
        <v>163</v>
      </c>
      <c r="H56" s="10">
        <v>165</v>
      </c>
      <c r="I56" s="10">
        <v>169</v>
      </c>
      <c r="J56" s="10">
        <v>174</v>
      </c>
      <c r="K56" s="13">
        <v>222</v>
      </c>
      <c r="L56" s="10">
        <v>240</v>
      </c>
      <c r="M56" s="10">
        <v>259</v>
      </c>
      <c r="N56" s="13">
        <v>269</v>
      </c>
      <c r="O56" s="80">
        <v>286</v>
      </c>
      <c r="P56" s="10">
        <v>335</v>
      </c>
      <c r="Q56" s="10">
        <v>346</v>
      </c>
      <c r="R56" s="10">
        <v>495</v>
      </c>
      <c r="S56" s="10">
        <v>527</v>
      </c>
      <c r="T56" s="10">
        <v>540</v>
      </c>
      <c r="U56" s="13">
        <v>592</v>
      </c>
      <c r="V56" s="13">
        <v>645</v>
      </c>
      <c r="W56" s="10">
        <v>1680</v>
      </c>
      <c r="X56" s="567">
        <v>1881</v>
      </c>
      <c r="Y56" s="355"/>
      <c r="Z56" s="499">
        <f>X56-C56</f>
        <v>1756</v>
      </c>
      <c r="AA56" s="496">
        <f>(Z56-AB56)/C56</f>
        <v>13.792</v>
      </c>
      <c r="AB56" s="364">
        <v>32</v>
      </c>
      <c r="AC56" s="366"/>
      <c r="AD56" s="507">
        <f>X56-AB56</f>
        <v>1849</v>
      </c>
      <c r="AE56" s="403">
        <f>(W56-AB56)/AD66</f>
        <v>1.5506210011290929E-2</v>
      </c>
      <c r="AF56" s="357"/>
      <c r="AG56" s="342">
        <f>'2. Non-English Language Stats.'!AF125</f>
        <v>674</v>
      </c>
      <c r="AH56" s="77">
        <f>(AG56/AD56)</f>
        <v>0.36452136289886428</v>
      </c>
      <c r="AI56" s="343">
        <f>(AG56/AD66)</f>
        <v>6.3417388031614605E-3</v>
      </c>
      <c r="AJ56" s="174">
        <v>25</v>
      </c>
      <c r="AK56" s="33"/>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row>
    <row r="57" spans="1:213" ht="16.95" customHeight="1">
      <c r="A57" s="169">
        <v>26</v>
      </c>
      <c r="B57" s="16" t="s">
        <v>9</v>
      </c>
      <c r="C57" s="10">
        <v>267</v>
      </c>
      <c r="D57" s="10">
        <v>331</v>
      </c>
      <c r="E57" s="10">
        <v>343</v>
      </c>
      <c r="F57" s="10">
        <v>357</v>
      </c>
      <c r="G57" s="10">
        <v>367</v>
      </c>
      <c r="H57" s="10">
        <v>368</v>
      </c>
      <c r="I57" s="10">
        <v>374</v>
      </c>
      <c r="J57" s="10">
        <v>386</v>
      </c>
      <c r="K57" s="13">
        <v>419</v>
      </c>
      <c r="L57" s="10">
        <v>451</v>
      </c>
      <c r="M57" s="10">
        <v>467</v>
      </c>
      <c r="N57" s="13">
        <v>486</v>
      </c>
      <c r="O57" s="80">
        <v>548</v>
      </c>
      <c r="P57" s="10">
        <v>566</v>
      </c>
      <c r="Q57" s="10">
        <v>570</v>
      </c>
      <c r="R57" s="10">
        <v>583</v>
      </c>
      <c r="S57" s="10">
        <v>614</v>
      </c>
      <c r="T57" s="10">
        <v>637</v>
      </c>
      <c r="U57" s="13">
        <v>1295</v>
      </c>
      <c r="V57" s="13">
        <v>1358</v>
      </c>
      <c r="W57" s="10">
        <v>1374</v>
      </c>
      <c r="X57" s="567">
        <v>1393</v>
      </c>
      <c r="Y57" s="355"/>
      <c r="Z57" s="499">
        <f>X57-C57</f>
        <v>1126</v>
      </c>
      <c r="AA57" s="496">
        <f>(Z57-AB57)/C57</f>
        <v>4.1161048689138573</v>
      </c>
      <c r="AB57" s="364">
        <v>27</v>
      </c>
      <c r="AC57" s="366"/>
      <c r="AD57" s="507">
        <f>X57-AB57</f>
        <v>1366</v>
      </c>
      <c r="AE57" s="404">
        <f>(W57-AB57)/AD66</f>
        <v>1.267406849830636E-2</v>
      </c>
      <c r="AF57" s="357"/>
      <c r="AG57" s="342">
        <f>'2. Non-English Language Stats.'!AH124</f>
        <v>66</v>
      </c>
      <c r="AH57" s="77">
        <f>(AG57/AD57)</f>
        <v>4.8316251830161056E-2</v>
      </c>
      <c r="AI57" s="346">
        <f>(AG57/AD66)</f>
        <v>6.2100112909296195E-4</v>
      </c>
      <c r="AJ57" s="175">
        <v>26</v>
      </c>
      <c r="AK57" s="33"/>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row>
    <row r="58" spans="1:213" ht="16.95" customHeight="1">
      <c r="A58" s="169">
        <v>27</v>
      </c>
      <c r="B58" s="16" t="s">
        <v>20</v>
      </c>
      <c r="C58" s="10">
        <v>97</v>
      </c>
      <c r="D58" s="10">
        <v>128</v>
      </c>
      <c r="E58" s="10">
        <v>141</v>
      </c>
      <c r="F58" s="10">
        <v>145</v>
      </c>
      <c r="G58" s="49"/>
      <c r="H58" s="10">
        <v>148</v>
      </c>
      <c r="I58" s="10">
        <v>153</v>
      </c>
      <c r="J58" s="10">
        <v>155</v>
      </c>
      <c r="K58" s="13">
        <v>173</v>
      </c>
      <c r="L58" s="10">
        <v>201</v>
      </c>
      <c r="M58" s="10">
        <v>213</v>
      </c>
      <c r="N58" s="13">
        <v>219</v>
      </c>
      <c r="O58" s="80">
        <v>227</v>
      </c>
      <c r="P58" s="10">
        <v>233</v>
      </c>
      <c r="Q58" s="10">
        <v>237</v>
      </c>
      <c r="R58" s="10">
        <v>245</v>
      </c>
      <c r="S58" s="10">
        <v>251</v>
      </c>
      <c r="T58" s="10">
        <v>261</v>
      </c>
      <c r="U58" s="13">
        <v>278</v>
      </c>
      <c r="V58" s="13">
        <v>313</v>
      </c>
      <c r="W58" s="10">
        <v>333</v>
      </c>
      <c r="X58" s="567">
        <v>336</v>
      </c>
      <c r="Y58" s="355"/>
      <c r="Z58" s="499">
        <f>X58-C58</f>
        <v>239</v>
      </c>
      <c r="AA58" s="496">
        <f>(Z58-AB58)/C58</f>
        <v>2.402061855670103</v>
      </c>
      <c r="AB58" s="364">
        <v>6</v>
      </c>
      <c r="AC58" s="366"/>
      <c r="AD58" s="507">
        <f>X58-AB58</f>
        <v>330</v>
      </c>
      <c r="AE58" s="404">
        <f>(W58-AB58)/AD66</f>
        <v>3.0767783214151298E-3</v>
      </c>
      <c r="AF58" s="357"/>
      <c r="AG58" s="342">
        <f>'2. Non-English Language Stats.'!AI124</f>
        <v>18</v>
      </c>
      <c r="AH58" s="77">
        <f>(AG58/AD58)</f>
        <v>5.4545454545454543E-2</v>
      </c>
      <c r="AI58" s="346">
        <f>(AG58/AD66)</f>
        <v>1.6936394429808055E-4</v>
      </c>
      <c r="AJ58" s="175">
        <v>27</v>
      </c>
      <c r="AK58" s="33"/>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row>
    <row r="59" spans="1:213" ht="16.95" customHeight="1">
      <c r="A59" s="169">
        <v>28</v>
      </c>
      <c r="B59" s="16" t="s">
        <v>10</v>
      </c>
      <c r="C59" s="10">
        <v>369</v>
      </c>
      <c r="D59" s="10">
        <v>449</v>
      </c>
      <c r="E59" s="10">
        <v>476</v>
      </c>
      <c r="F59" s="10">
        <v>498</v>
      </c>
      <c r="G59" s="10">
        <v>509</v>
      </c>
      <c r="H59" s="10">
        <v>516</v>
      </c>
      <c r="I59" s="10">
        <v>598</v>
      </c>
      <c r="J59" s="10">
        <v>631</v>
      </c>
      <c r="K59" s="13">
        <v>654</v>
      </c>
      <c r="L59" s="10">
        <v>709</v>
      </c>
      <c r="M59" s="10">
        <v>795</v>
      </c>
      <c r="N59" s="13">
        <v>848</v>
      </c>
      <c r="O59" s="80">
        <v>900</v>
      </c>
      <c r="P59" s="10">
        <v>969</v>
      </c>
      <c r="Q59" s="10">
        <v>1105</v>
      </c>
      <c r="R59" s="28">
        <v>1165</v>
      </c>
      <c r="S59" s="10">
        <v>1249</v>
      </c>
      <c r="T59" s="10">
        <v>1290</v>
      </c>
      <c r="U59" s="13">
        <v>1349</v>
      </c>
      <c r="V59" s="13">
        <v>1420</v>
      </c>
      <c r="W59" s="10">
        <v>1492</v>
      </c>
      <c r="X59" s="567">
        <v>1563</v>
      </c>
      <c r="Y59" s="355"/>
      <c r="Z59" s="499">
        <f>X59-C59</f>
        <v>1194</v>
      </c>
      <c r="AA59" s="496">
        <f>(Z59-AB59)/C59</f>
        <v>3.1978319783197833</v>
      </c>
      <c r="AB59" s="364">
        <v>14</v>
      </c>
      <c r="AC59" s="366"/>
      <c r="AD59" s="507">
        <f>X59-AB59</f>
        <v>1549</v>
      </c>
      <c r="AE59" s="404">
        <f>(W59-AB59)/AD66</f>
        <v>1.3906661648475725E-2</v>
      </c>
      <c r="AF59" s="357"/>
      <c r="AG59" s="342">
        <f>'2. Non-English Language Stats.'!AJ124</f>
        <v>48</v>
      </c>
      <c r="AH59" s="77">
        <f>(AG59/AD59)</f>
        <v>3.0987734021949646E-2</v>
      </c>
      <c r="AI59" s="346">
        <f>(AG59/AD66)</f>
        <v>4.5163718479488145E-4</v>
      </c>
      <c r="AJ59" s="175">
        <v>28</v>
      </c>
      <c r="AK59" s="33"/>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row>
    <row r="60" spans="1:213" ht="16.95" customHeight="1" thickBot="1">
      <c r="A60" s="172">
        <v>29</v>
      </c>
      <c r="B60" s="17" t="s">
        <v>26</v>
      </c>
      <c r="C60" s="11">
        <v>25</v>
      </c>
      <c r="D60" s="11">
        <v>29</v>
      </c>
      <c r="E60" s="11">
        <v>32</v>
      </c>
      <c r="F60" s="11">
        <v>40</v>
      </c>
      <c r="G60" s="52"/>
      <c r="H60" s="11">
        <v>42</v>
      </c>
      <c r="I60" s="11">
        <v>44</v>
      </c>
      <c r="J60" s="52"/>
      <c r="K60" s="12">
        <v>62</v>
      </c>
      <c r="L60" s="11">
        <v>66</v>
      </c>
      <c r="M60" s="11">
        <v>67</v>
      </c>
      <c r="N60" s="12">
        <v>71</v>
      </c>
      <c r="O60" s="86"/>
      <c r="P60" s="22">
        <v>75</v>
      </c>
      <c r="Q60" s="22">
        <v>81</v>
      </c>
      <c r="R60" s="22">
        <v>85</v>
      </c>
      <c r="S60" s="22">
        <v>89</v>
      </c>
      <c r="T60" s="22">
        <v>96</v>
      </c>
      <c r="U60" s="22">
        <v>105</v>
      </c>
      <c r="V60" s="22">
        <v>120</v>
      </c>
      <c r="W60" s="11">
        <v>126</v>
      </c>
      <c r="X60" s="568">
        <v>128</v>
      </c>
      <c r="Y60" s="370"/>
      <c r="Z60" s="497">
        <f>X60-C60</f>
        <v>103</v>
      </c>
      <c r="AA60" s="502">
        <f>(Z60-AB60)/C60</f>
        <v>3.92</v>
      </c>
      <c r="AB60" s="363">
        <v>5</v>
      </c>
      <c r="AC60" s="366"/>
      <c r="AD60" s="510">
        <f>X60-AB60</f>
        <v>123</v>
      </c>
      <c r="AE60" s="409">
        <f>(W60-AB60)/AD66</f>
        <v>1.1385020700037636E-3</v>
      </c>
      <c r="AF60" s="357"/>
      <c r="AG60" s="350">
        <f>'2. Non-English Language Stats.'!AK124</f>
        <v>5</v>
      </c>
      <c r="AH60" s="78">
        <f>(AG60/AD60)</f>
        <v>4.065040650406504E-2</v>
      </c>
      <c r="AI60" s="576">
        <f>(AG60/AD66)</f>
        <v>4.7045540082800152E-5</v>
      </c>
      <c r="AJ60" s="176">
        <v>29</v>
      </c>
      <c r="AK60" s="33"/>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row>
    <row r="61" spans="1:213" s="6" customFormat="1" ht="7.8" customHeight="1">
      <c r="A61" s="438"/>
      <c r="B61" s="439"/>
      <c r="C61" s="440"/>
      <c r="D61" s="440"/>
      <c r="E61" s="435"/>
      <c r="F61" s="435"/>
      <c r="G61" s="435"/>
      <c r="H61" s="435"/>
      <c r="I61" s="435"/>
      <c r="J61" s="435"/>
      <c r="K61" s="435"/>
      <c r="L61" s="435"/>
      <c r="M61" s="435"/>
      <c r="N61" s="435"/>
      <c r="O61" s="441"/>
      <c r="P61" s="441"/>
      <c r="Q61" s="441"/>
      <c r="R61" s="441"/>
      <c r="S61" s="441"/>
      <c r="T61" s="441"/>
      <c r="U61" s="441"/>
      <c r="V61" s="441"/>
      <c r="W61" s="441"/>
      <c r="X61" s="436"/>
      <c r="Y61" s="368"/>
      <c r="Z61" s="442"/>
      <c r="AA61" s="442"/>
      <c r="AB61" s="442"/>
      <c r="AC61" s="402"/>
      <c r="AD61" s="437"/>
      <c r="AE61" s="443"/>
      <c r="AF61" s="368"/>
      <c r="AG61" s="444"/>
      <c r="AH61" s="445"/>
      <c r="AI61" s="445"/>
      <c r="AJ61" s="446"/>
      <c r="AK61" s="64"/>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row>
    <row r="62" spans="1:213" s="2" customFormat="1" ht="24" customHeight="1">
      <c r="A62" s="771" t="s">
        <v>253</v>
      </c>
      <c r="B62" s="772"/>
      <c r="C62" s="37"/>
      <c r="D62" s="37"/>
      <c r="E62" s="38"/>
      <c r="F62" s="41"/>
      <c r="G62" s="41"/>
      <c r="H62" s="41"/>
      <c r="I62" s="41"/>
      <c r="J62" s="41"/>
      <c r="K62" s="42"/>
      <c r="L62" s="40"/>
      <c r="M62" s="40"/>
      <c r="N62" s="40"/>
      <c r="O62" s="40"/>
      <c r="P62" s="40"/>
      <c r="Q62" s="40"/>
      <c r="R62" s="40"/>
      <c r="S62" s="40"/>
      <c r="T62" s="40"/>
      <c r="U62" s="40"/>
      <c r="V62" s="43"/>
      <c r="W62" s="431"/>
      <c r="X62" s="430"/>
      <c r="Y62" s="127"/>
      <c r="Z62" s="579">
        <f>SUM(Z63:Z65)</f>
        <v>1578</v>
      </c>
      <c r="AA62" s="580">
        <f>(Z62-AB62)/(SUM(C63:C65))</f>
        <v>2.4202247191011237</v>
      </c>
      <c r="AB62" s="581">
        <f>SUM(AB63:AB67)</f>
        <v>501</v>
      </c>
      <c r="AC62" s="582"/>
      <c r="AD62" s="745">
        <f>SUM(AD63:AD65)</f>
        <v>1976</v>
      </c>
      <c r="AE62" s="583">
        <f>SUM(AD63:AD65)/AD66</f>
        <v>1.8592397440722618E-2</v>
      </c>
      <c r="AF62" s="584"/>
      <c r="AG62" s="585">
        <f>SUM(AG63:AG65)</f>
        <v>208</v>
      </c>
      <c r="AH62" s="132"/>
      <c r="AI62" s="586">
        <f>SUM(AG63:AG65)/AD66</f>
        <v>1.9570944674444863E-3</v>
      </c>
      <c r="AJ62" s="178"/>
      <c r="AK62" s="33"/>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row>
    <row r="63" spans="1:213" ht="15.6">
      <c r="A63" s="168">
        <v>30</v>
      </c>
      <c r="B63" s="16" t="s">
        <v>30</v>
      </c>
      <c r="C63" s="10">
        <v>284</v>
      </c>
      <c r="D63" s="10">
        <v>353</v>
      </c>
      <c r="E63" s="10">
        <v>372</v>
      </c>
      <c r="F63" s="10">
        <v>379</v>
      </c>
      <c r="G63" s="10">
        <v>396</v>
      </c>
      <c r="H63" s="10">
        <v>404</v>
      </c>
      <c r="I63" s="10">
        <v>494</v>
      </c>
      <c r="J63" s="10">
        <v>511</v>
      </c>
      <c r="K63" s="13">
        <v>539</v>
      </c>
      <c r="L63" s="10">
        <v>604</v>
      </c>
      <c r="M63" s="10">
        <v>698</v>
      </c>
      <c r="N63" s="13">
        <v>746</v>
      </c>
      <c r="O63" s="80">
        <v>858</v>
      </c>
      <c r="P63" s="10">
        <v>941</v>
      </c>
      <c r="Q63" s="10">
        <v>1089</v>
      </c>
      <c r="R63" s="10">
        <v>1147</v>
      </c>
      <c r="S63" s="10">
        <v>1221</v>
      </c>
      <c r="T63" s="10">
        <v>1305</v>
      </c>
      <c r="U63" s="13">
        <v>1367</v>
      </c>
      <c r="V63" s="13">
        <v>1443</v>
      </c>
      <c r="W63" s="10">
        <v>1531</v>
      </c>
      <c r="X63" s="567">
        <v>1608</v>
      </c>
      <c r="Y63" s="355"/>
      <c r="Z63" s="499">
        <f>X63-C63</f>
        <v>1324</v>
      </c>
      <c r="AA63" s="496">
        <f>(Z63-AB63)/C63</f>
        <v>4.538732394366197</v>
      </c>
      <c r="AB63" s="364">
        <v>35</v>
      </c>
      <c r="AC63" s="366"/>
      <c r="AD63" s="507">
        <f>X63-AB63</f>
        <v>1573</v>
      </c>
      <c r="AE63" s="403">
        <f>(W63-AB63)/AD66</f>
        <v>1.4076025592773805E-2</v>
      </c>
      <c r="AF63" s="355"/>
      <c r="AG63" s="342">
        <f>'2. Non-English Language Stats.'!AL124</f>
        <v>179</v>
      </c>
      <c r="AH63" s="77">
        <f>(AG63/AD63)</f>
        <v>0.11379529561347743</v>
      </c>
      <c r="AI63" s="343">
        <f>(AG63/AD66)</f>
        <v>1.6842303349642455E-3</v>
      </c>
      <c r="AJ63" s="174">
        <v>30</v>
      </c>
      <c r="AK63" s="33"/>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row>
    <row r="64" spans="1:213" ht="15.6">
      <c r="A64" s="169">
        <v>31</v>
      </c>
      <c r="B64" s="16" t="s">
        <v>11</v>
      </c>
      <c r="C64" s="10">
        <v>136</v>
      </c>
      <c r="D64" s="10">
        <v>137</v>
      </c>
      <c r="E64" s="49"/>
      <c r="F64" s="49"/>
      <c r="G64" s="49"/>
      <c r="H64" s="49"/>
      <c r="I64" s="10">
        <v>139</v>
      </c>
      <c r="J64" s="49"/>
      <c r="K64" s="49"/>
      <c r="L64" s="10">
        <v>145</v>
      </c>
      <c r="M64" s="10">
        <v>149</v>
      </c>
      <c r="N64" s="13">
        <v>159</v>
      </c>
      <c r="O64" s="80">
        <v>160</v>
      </c>
      <c r="P64" s="10">
        <v>163</v>
      </c>
      <c r="Q64" s="10">
        <v>165</v>
      </c>
      <c r="R64" s="10">
        <v>170</v>
      </c>
      <c r="S64" s="10">
        <v>192</v>
      </c>
      <c r="T64" s="10">
        <v>215</v>
      </c>
      <c r="U64" s="13">
        <v>245</v>
      </c>
      <c r="V64" s="13">
        <v>251</v>
      </c>
      <c r="W64" s="10">
        <v>274</v>
      </c>
      <c r="X64" s="567">
        <v>278</v>
      </c>
      <c r="Y64" s="355"/>
      <c r="Z64" s="499">
        <f>X64-C64</f>
        <v>142</v>
      </c>
      <c r="AA64" s="496">
        <f>(Z64-AB64)/C64</f>
        <v>1.036764705882353</v>
      </c>
      <c r="AB64" s="364">
        <v>1</v>
      </c>
      <c r="AC64" s="366"/>
      <c r="AD64" s="507">
        <f>X64-AB64</f>
        <v>277</v>
      </c>
      <c r="AE64" s="404">
        <f>(W64-AB64)/AD66</f>
        <v>2.5686864885208884E-3</v>
      </c>
      <c r="AF64" s="355"/>
      <c r="AG64" s="342">
        <f>'2. Non-English Language Stats.'!AM124</f>
        <v>17</v>
      </c>
      <c r="AH64" s="77">
        <f>(AG64/AD64)</f>
        <v>6.1371841155234655E-2</v>
      </c>
      <c r="AI64" s="346">
        <f>(AG64/AD66)</f>
        <v>1.5995483628152051E-4</v>
      </c>
      <c r="AJ64" s="175">
        <v>31</v>
      </c>
      <c r="AK64" s="33"/>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row>
    <row r="65" spans="1:213" ht="16.2" thickBot="1">
      <c r="A65" s="173">
        <v>32</v>
      </c>
      <c r="B65" s="57" t="s">
        <v>12</v>
      </c>
      <c r="C65" s="58">
        <v>25</v>
      </c>
      <c r="D65" s="58">
        <v>32</v>
      </c>
      <c r="E65" s="58">
        <v>33</v>
      </c>
      <c r="F65" s="58">
        <v>36</v>
      </c>
      <c r="G65" s="59"/>
      <c r="H65" s="59"/>
      <c r="I65" s="58">
        <v>41</v>
      </c>
      <c r="J65" s="59"/>
      <c r="K65" s="60">
        <v>46</v>
      </c>
      <c r="L65" s="58">
        <v>52</v>
      </c>
      <c r="M65" s="58">
        <v>63</v>
      </c>
      <c r="N65" s="60">
        <v>71</v>
      </c>
      <c r="O65" s="87">
        <v>74</v>
      </c>
      <c r="P65" s="58">
        <v>85</v>
      </c>
      <c r="Q65" s="58">
        <v>95</v>
      </c>
      <c r="R65" s="58">
        <v>96</v>
      </c>
      <c r="S65" s="58">
        <v>105</v>
      </c>
      <c r="T65" s="58">
        <v>110</v>
      </c>
      <c r="U65" s="60">
        <v>125</v>
      </c>
      <c r="V65" s="60">
        <v>126</v>
      </c>
      <c r="W65" s="58">
        <v>132</v>
      </c>
      <c r="X65" s="571">
        <v>137</v>
      </c>
      <c r="Y65" s="355"/>
      <c r="Z65" s="632">
        <f>X65-C65</f>
        <v>112</v>
      </c>
      <c r="AA65" s="504">
        <f>(Z65-AB65)/C65</f>
        <v>4.04</v>
      </c>
      <c r="AB65" s="363">
        <v>11</v>
      </c>
      <c r="AC65" s="366"/>
      <c r="AD65" s="507">
        <f>X65-AB65</f>
        <v>126</v>
      </c>
      <c r="AE65" s="411">
        <f>(W65-AB65)/AD66</f>
        <v>1.1385020700037636E-3</v>
      </c>
      <c r="AF65" s="355"/>
      <c r="AG65" s="342">
        <v>12</v>
      </c>
      <c r="AH65" s="77">
        <f>(AG65/AD65)</f>
        <v>9.5238095238095233E-2</v>
      </c>
      <c r="AI65" s="346">
        <f>(AG65/AD66)</f>
        <v>1.1290929619872036E-4</v>
      </c>
      <c r="AJ65" s="176">
        <v>32</v>
      </c>
      <c r="AK65" s="33"/>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row>
    <row r="66" spans="1:213" ht="16.95" customHeight="1" thickTop="1" thickBot="1">
      <c r="A66" s="14">
        <v>33</v>
      </c>
      <c r="B66" s="44" t="s">
        <v>149</v>
      </c>
      <c r="C66" s="45">
        <v>134</v>
      </c>
      <c r="D66" s="45">
        <v>178</v>
      </c>
      <c r="E66" s="45">
        <v>297</v>
      </c>
      <c r="F66" s="45">
        <v>351</v>
      </c>
      <c r="G66" s="53"/>
      <c r="H66" s="45">
        <v>352</v>
      </c>
      <c r="I66" s="45">
        <v>353</v>
      </c>
      <c r="J66" s="45">
        <v>354</v>
      </c>
      <c r="K66" s="46">
        <v>370</v>
      </c>
      <c r="L66" s="56"/>
      <c r="M66" s="56"/>
      <c r="N66" s="68"/>
      <c r="O66" s="88"/>
      <c r="P66" s="56"/>
      <c r="Q66" s="56"/>
      <c r="R66" s="56"/>
      <c r="S66" s="56"/>
      <c r="T66" s="56"/>
      <c r="U66" s="56"/>
      <c r="V66" s="166"/>
      <c r="W66" s="166"/>
      <c r="X66" s="374"/>
      <c r="Y66" s="373"/>
      <c r="Z66" s="902"/>
      <c r="AA66" s="755"/>
      <c r="AB66" s="462">
        <v>370</v>
      </c>
      <c r="AC66" s="366"/>
      <c r="AD66" s="647">
        <f>SUM(AD19:AD65)-(AD21)-(AD34)-(AD39)-(AD46)-(AD55)-(AD62)</f>
        <v>106280</v>
      </c>
      <c r="AE66" s="882"/>
      <c r="AF66" s="355"/>
      <c r="AG66" s="673">
        <f>SUM(AG19:AG65)-AG21-AG34-AG39-AG46-AG55-AG62</f>
        <v>10519</v>
      </c>
      <c r="AH66" s="361"/>
      <c r="AI66" s="672">
        <f>(AG66/AD66)</f>
        <v>9.8974407226194952E-2</v>
      </c>
      <c r="AJ66" s="669"/>
      <c r="AK66" s="33"/>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row>
    <row r="67" spans="1:213" s="4" customFormat="1" ht="18" customHeight="1" thickBot="1">
      <c r="A67" s="25">
        <v>34</v>
      </c>
      <c r="B67" s="27" t="s">
        <v>150</v>
      </c>
      <c r="C67" s="737">
        <v>84</v>
      </c>
      <c r="D67" s="633"/>
      <c r="E67" s="633"/>
      <c r="F67" s="633"/>
      <c r="G67" s="633"/>
      <c r="H67" s="633"/>
      <c r="I67" s="633"/>
      <c r="J67" s="633"/>
      <c r="K67" s="633"/>
      <c r="L67" s="633"/>
      <c r="M67" s="633"/>
      <c r="N67" s="634"/>
      <c r="O67" s="635"/>
      <c r="P67" s="633"/>
      <c r="Q67" s="633"/>
      <c r="R67" s="633"/>
      <c r="S67" s="633"/>
      <c r="T67" s="633"/>
      <c r="U67" s="634"/>
      <c r="V67" s="633"/>
      <c r="W67" s="633"/>
      <c r="X67" s="636"/>
      <c r="Y67" s="373"/>
      <c r="Z67" s="903"/>
      <c r="AA67" s="756"/>
      <c r="AB67" s="463">
        <v>84</v>
      </c>
      <c r="AC67" s="366"/>
      <c r="AD67" s="905"/>
      <c r="AE67" s="883"/>
      <c r="AF67" s="355"/>
      <c r="AG67" s="671"/>
      <c r="AH67" s="668"/>
      <c r="AI67" s="668"/>
      <c r="AJ67" s="670"/>
      <c r="AK67" s="33"/>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row>
    <row r="68" spans="1:213" s="3" customFormat="1" ht="18.600000000000001" customHeight="1" thickTop="1" thickBot="1">
      <c r="A68" s="879"/>
      <c r="B68" s="880"/>
      <c r="C68" s="744">
        <f>SUM(C17:C67)</f>
        <v>22597</v>
      </c>
      <c r="D68" s="752" t="s">
        <v>290</v>
      </c>
      <c r="E68" s="753"/>
      <c r="F68" s="753"/>
      <c r="G68" s="753"/>
      <c r="H68" s="753"/>
      <c r="I68" s="753"/>
      <c r="J68" s="753"/>
      <c r="K68" s="753"/>
      <c r="L68" s="753"/>
      <c r="M68" s="753"/>
      <c r="N68" s="753"/>
      <c r="O68" s="753"/>
      <c r="P68" s="753"/>
      <c r="Q68" s="753"/>
      <c r="R68" s="753"/>
      <c r="S68" s="753"/>
      <c r="T68" s="753"/>
      <c r="U68" s="753"/>
      <c r="V68" s="753"/>
      <c r="W68" s="753"/>
      <c r="X68" s="754"/>
      <c r="Y68" s="426"/>
      <c r="Z68" s="904"/>
      <c r="AA68" s="757"/>
      <c r="AB68" s="637">
        <f>SUM(AB19:AB67)-(AB21)-(AB34)-(AB39)-(AB46)-(AB55)-(AB62)</f>
        <v>3889</v>
      </c>
      <c r="AC68" s="410"/>
      <c r="AD68" s="906"/>
      <c r="AE68" s="459"/>
      <c r="AF68" s="359"/>
      <c r="AG68" s="668"/>
      <c r="AH68" s="668"/>
      <c r="AI68" s="668"/>
      <c r="AJ68" s="670"/>
      <c r="AK68" s="3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row>
    <row r="69" spans="1:213" s="3" customFormat="1" ht="16.2" customHeight="1" thickBot="1">
      <c r="A69" s="748"/>
      <c r="B69" s="748"/>
      <c r="C69" s="749" t="s">
        <v>268</v>
      </c>
      <c r="D69" s="750"/>
      <c r="E69" s="750"/>
      <c r="F69" s="750"/>
      <c r="G69" s="750"/>
      <c r="H69" s="750"/>
      <c r="I69" s="750"/>
      <c r="J69" s="750"/>
      <c r="K69" s="750"/>
      <c r="L69" s="750"/>
      <c r="M69" s="750"/>
      <c r="N69" s="750"/>
      <c r="O69" s="750"/>
      <c r="P69" s="750"/>
      <c r="Q69" s="750"/>
      <c r="R69" s="750"/>
      <c r="S69" s="750"/>
      <c r="T69" s="750"/>
      <c r="U69" s="750"/>
      <c r="V69" s="750"/>
      <c r="W69" s="750"/>
      <c r="X69" s="751"/>
      <c r="Y69" s="426"/>
      <c r="Z69" s="936" t="s">
        <v>287</v>
      </c>
      <c r="AA69" s="937"/>
      <c r="AB69" s="937"/>
      <c r="AC69" s="937"/>
      <c r="AD69" s="937"/>
      <c r="AE69" s="937"/>
      <c r="AF69" s="937"/>
      <c r="AG69" s="937"/>
      <c r="AH69" s="937"/>
      <c r="AI69" s="938"/>
      <c r="AJ69" s="130"/>
      <c r="AK69" s="3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row>
    <row r="70" spans="1:213" s="3" customFormat="1" ht="19.2" customHeight="1">
      <c r="A70" s="743"/>
      <c r="B70" s="743"/>
      <c r="C70" s="743"/>
      <c r="D70" s="743"/>
      <c r="E70" s="743"/>
      <c r="F70" s="743"/>
      <c r="G70" s="743"/>
      <c r="H70" s="743"/>
      <c r="I70" s="743"/>
      <c r="J70" s="743"/>
      <c r="K70" s="743"/>
      <c r="L70" s="743"/>
      <c r="M70" s="743"/>
      <c r="N70" s="743"/>
      <c r="O70" s="743"/>
      <c r="P70" s="743"/>
      <c r="Q70" s="743"/>
      <c r="R70" s="743"/>
      <c r="S70" s="743"/>
      <c r="T70" s="743"/>
      <c r="U70" s="743"/>
      <c r="V70" s="743"/>
      <c r="W70" s="743"/>
      <c r="X70" s="743"/>
      <c r="Y70" s="638"/>
      <c r="Z70" s="890" t="s">
        <v>281</v>
      </c>
      <c r="AA70" s="891"/>
      <c r="AB70" s="891"/>
      <c r="AC70" s="891"/>
      <c r="AD70" s="892"/>
      <c r="AE70" s="884" t="s">
        <v>47</v>
      </c>
      <c r="AF70" s="885"/>
      <c r="AG70" s="885"/>
      <c r="AH70" s="885"/>
      <c r="AI70" s="886"/>
      <c r="AJ70" s="130"/>
      <c r="AK70" s="33"/>
      <c r="AL70" s="465"/>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row>
    <row r="71" spans="1:213" s="3" customFormat="1" ht="18" customHeight="1" thickBot="1">
      <c r="A71" s="743"/>
      <c r="B71" s="743"/>
      <c r="C71" s="743"/>
      <c r="D71" s="743"/>
      <c r="E71" s="743"/>
      <c r="F71" s="743"/>
      <c r="G71" s="743"/>
      <c r="H71" s="743"/>
      <c r="I71" s="743"/>
      <c r="J71" s="743"/>
      <c r="K71" s="743"/>
      <c r="L71" s="743"/>
      <c r="M71" s="743"/>
      <c r="N71" s="743"/>
      <c r="O71" s="743"/>
      <c r="P71" s="743"/>
      <c r="Q71" s="743"/>
      <c r="R71" s="743"/>
      <c r="S71" s="743"/>
      <c r="T71" s="743"/>
      <c r="U71" s="743"/>
      <c r="V71" s="743"/>
      <c r="W71" s="743"/>
      <c r="X71" s="743"/>
      <c r="Y71" s="639"/>
      <c r="Z71" s="863">
        <f>SUM(Z19:Z65)-(AB68)-(Z21)-(Z34)-(Z39)-(Z46)-(Z55)-(Z62)</f>
        <v>83447</v>
      </c>
      <c r="AA71" s="864"/>
      <c r="AB71" s="899">
        <f>SUM(Z71-22597)/22597</f>
        <v>2.692835332123733</v>
      </c>
      <c r="AC71" s="900"/>
      <c r="AD71" s="901"/>
      <c r="AE71" s="887"/>
      <c r="AF71" s="888"/>
      <c r="AG71" s="888"/>
      <c r="AH71" s="888"/>
      <c r="AI71" s="889"/>
      <c r="AJ71" s="130"/>
      <c r="AK71" s="33"/>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row>
    <row r="72" spans="1:213" s="3" customFormat="1" ht="18" customHeight="1">
      <c r="A72" s="743"/>
      <c r="B72" s="743"/>
      <c r="C72" s="743"/>
      <c r="D72" s="743"/>
      <c r="E72" s="743"/>
      <c r="F72" s="743"/>
      <c r="G72" s="743"/>
      <c r="H72" s="743"/>
      <c r="I72" s="743"/>
      <c r="J72" s="743"/>
      <c r="K72" s="743"/>
      <c r="L72" s="743"/>
      <c r="M72" s="743"/>
      <c r="N72" s="743"/>
      <c r="O72" s="743"/>
      <c r="P72" s="743"/>
      <c r="Q72" s="743"/>
      <c r="R72" s="743"/>
      <c r="S72" s="743"/>
      <c r="T72" s="743"/>
      <c r="U72" s="743"/>
      <c r="V72" s="743"/>
      <c r="W72" s="743"/>
      <c r="X72" s="743"/>
      <c r="Y72" s="640"/>
      <c r="Z72" s="896" t="s">
        <v>255</v>
      </c>
      <c r="AA72" s="897"/>
      <c r="AB72" s="897"/>
      <c r="AC72" s="897"/>
      <c r="AD72" s="898"/>
      <c r="AE72" s="860" t="s">
        <v>259</v>
      </c>
      <c r="AF72" s="861"/>
      <c r="AG72" s="861"/>
      <c r="AH72" s="861"/>
      <c r="AI72" s="862"/>
      <c r="AJ72" s="130"/>
      <c r="AK72" s="33"/>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row>
    <row r="73" spans="1:213" s="3" customFormat="1" ht="18" customHeight="1" thickBot="1">
      <c r="A73" s="743"/>
      <c r="B73" s="743"/>
      <c r="C73" s="743"/>
      <c r="D73" s="743"/>
      <c r="E73" s="743"/>
      <c r="F73" s="743"/>
      <c r="G73" s="743"/>
      <c r="H73" s="743"/>
      <c r="I73" s="743"/>
      <c r="J73" s="743"/>
      <c r="K73" s="743"/>
      <c r="L73" s="743"/>
      <c r="M73" s="743"/>
      <c r="N73" s="743"/>
      <c r="O73" s="743"/>
      <c r="P73" s="743"/>
      <c r="Q73" s="743"/>
      <c r="R73" s="743"/>
      <c r="S73" s="743"/>
      <c r="T73" s="743"/>
      <c r="U73" s="743"/>
      <c r="V73" s="743"/>
      <c r="W73" s="743"/>
      <c r="X73" s="743"/>
      <c r="Y73" s="641"/>
      <c r="Z73" s="907">
        <f>SUM(AD66-48686)</f>
        <v>57594</v>
      </c>
      <c r="AA73" s="908"/>
      <c r="AB73" s="933">
        <f>SUM(AD66-48686)/48686</f>
        <v>1.1829684098098017</v>
      </c>
      <c r="AC73" s="934"/>
      <c r="AD73" s="935"/>
      <c r="AE73" s="893">
        <f>SUM(AD66-3918)</f>
        <v>102362</v>
      </c>
      <c r="AF73" s="894"/>
      <c r="AG73" s="895"/>
      <c r="AH73" s="939">
        <f>SUM(AD66-3918)/3918</f>
        <v>26.126084737110769</v>
      </c>
      <c r="AI73" s="940"/>
      <c r="AJ73" s="130"/>
      <c r="AK73" s="33"/>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row>
    <row r="74" spans="1:213" s="3" customFormat="1" ht="18" customHeight="1">
      <c r="A74" s="743"/>
      <c r="B74" s="743"/>
      <c r="C74" s="743"/>
      <c r="D74" s="743"/>
      <c r="E74" s="743"/>
      <c r="F74" s="743"/>
      <c r="G74" s="743"/>
      <c r="H74" s="743"/>
      <c r="I74" s="743"/>
      <c r="J74" s="743"/>
      <c r="K74" s="743"/>
      <c r="L74" s="743"/>
      <c r="M74" s="743"/>
      <c r="N74" s="743"/>
      <c r="O74" s="743"/>
      <c r="P74" s="743"/>
      <c r="Q74" s="743"/>
      <c r="R74" s="743"/>
      <c r="S74" s="743"/>
      <c r="T74" s="743"/>
      <c r="U74" s="743"/>
      <c r="V74" s="743"/>
      <c r="W74" s="743"/>
      <c r="X74" s="743"/>
      <c r="Y74" s="642"/>
      <c r="Z74" s="896" t="s">
        <v>256</v>
      </c>
      <c r="AA74" s="897"/>
      <c r="AB74" s="897"/>
      <c r="AC74" s="897"/>
      <c r="AD74" s="898"/>
      <c r="AE74" s="860" t="s">
        <v>254</v>
      </c>
      <c r="AF74" s="861"/>
      <c r="AG74" s="861"/>
      <c r="AH74" s="861"/>
      <c r="AI74" s="862"/>
      <c r="AJ74" s="130"/>
      <c r="AK74" s="33"/>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row>
    <row r="75" spans="1:213" s="3" customFormat="1" ht="18" customHeight="1" thickBot="1">
      <c r="A75" s="743"/>
      <c r="B75" s="743"/>
      <c r="C75" s="743"/>
      <c r="D75" s="743"/>
      <c r="E75" s="743"/>
      <c r="F75" s="743"/>
      <c r="G75" s="743"/>
      <c r="H75" s="743"/>
      <c r="I75" s="743"/>
      <c r="J75" s="743"/>
      <c r="K75" s="743"/>
      <c r="L75" s="743"/>
      <c r="M75" s="743"/>
      <c r="N75" s="743"/>
      <c r="O75" s="743"/>
      <c r="P75" s="743"/>
      <c r="Q75" s="743"/>
      <c r="R75" s="743"/>
      <c r="S75" s="743"/>
      <c r="T75" s="743"/>
      <c r="U75" s="743"/>
      <c r="V75" s="743"/>
      <c r="W75" s="743"/>
      <c r="X75" s="743"/>
      <c r="Y75" s="130"/>
      <c r="Z75" s="952">
        <f>SUM(AD66-66271)</f>
        <v>40009</v>
      </c>
      <c r="AA75" s="953"/>
      <c r="AB75" s="797">
        <f>SUM(AD66-66271)/66271</f>
        <v>0.60371806672601891</v>
      </c>
      <c r="AC75" s="798"/>
      <c r="AD75" s="799"/>
      <c r="AE75" s="785">
        <f>SUM(AD66-9518)</f>
        <v>96762</v>
      </c>
      <c r="AF75" s="786"/>
      <c r="AG75" s="787"/>
      <c r="AH75" s="858">
        <f>SUM(AD66-9518)/9518</f>
        <v>10.166211388947257</v>
      </c>
      <c r="AI75" s="859"/>
      <c r="AJ75" s="130"/>
      <c r="AK75" s="33"/>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row>
    <row r="76" spans="1:213" s="3" customFormat="1" ht="18" customHeight="1">
      <c r="A76" s="743"/>
      <c r="B76" s="743"/>
      <c r="C76" s="743"/>
      <c r="D76" s="743"/>
      <c r="E76" s="743"/>
      <c r="F76" s="743"/>
      <c r="G76" s="743"/>
      <c r="H76" s="743"/>
      <c r="I76" s="743"/>
      <c r="J76" s="743"/>
      <c r="K76" s="743"/>
      <c r="L76" s="743"/>
      <c r="M76" s="743"/>
      <c r="N76" s="743"/>
      <c r="O76" s="743"/>
      <c r="P76" s="743"/>
      <c r="Q76" s="743"/>
      <c r="R76" s="743"/>
      <c r="S76" s="743"/>
      <c r="T76" s="743"/>
      <c r="U76" s="743"/>
      <c r="V76" s="743"/>
      <c r="W76" s="743"/>
      <c r="X76" s="743"/>
      <c r="Y76" s="602"/>
      <c r="Z76" s="794" t="s">
        <v>257</v>
      </c>
      <c r="AA76" s="795"/>
      <c r="AB76" s="795"/>
      <c r="AC76" s="795"/>
      <c r="AD76" s="796"/>
      <c r="AE76" s="782" t="s">
        <v>205</v>
      </c>
      <c r="AF76" s="783"/>
      <c r="AG76" s="783"/>
      <c r="AH76" s="783"/>
      <c r="AI76" s="784"/>
      <c r="AJ76" s="130"/>
      <c r="AK76" s="33"/>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row>
    <row r="77" spans="1:213" s="3" customFormat="1" ht="18" customHeight="1" thickBot="1">
      <c r="A77" s="743"/>
      <c r="B77" s="743"/>
      <c r="C77" s="743"/>
      <c r="D77" s="743"/>
      <c r="E77" s="743"/>
      <c r="F77" s="743"/>
      <c r="G77" s="743"/>
      <c r="H77" s="743"/>
      <c r="I77" s="743"/>
      <c r="J77" s="743"/>
      <c r="K77" s="743"/>
      <c r="L77" s="743"/>
      <c r="M77" s="743"/>
      <c r="N77" s="743"/>
      <c r="O77" s="743"/>
      <c r="P77" s="743"/>
      <c r="Q77" s="743"/>
      <c r="R77" s="743"/>
      <c r="S77" s="743"/>
      <c r="T77" s="743"/>
      <c r="U77" s="743"/>
      <c r="V77" s="743"/>
      <c r="W77" s="743"/>
      <c r="X77" s="743"/>
      <c r="Y77" s="603"/>
      <c r="Z77" s="956">
        <f>SUM(AD66-90960)</f>
        <v>15320</v>
      </c>
      <c r="AA77" s="957"/>
      <c r="AB77" s="958">
        <f>SUM(AD66-90960)/90960</f>
        <v>0.16842568161829374</v>
      </c>
      <c r="AC77" s="959"/>
      <c r="AD77" s="960"/>
      <c r="AE77" s="779">
        <v>13079</v>
      </c>
      <c r="AF77" s="780"/>
      <c r="AG77" s="781"/>
      <c r="AH77" s="954">
        <f>SUM(13079/9518)</f>
        <v>1.3741332212649717</v>
      </c>
      <c r="AI77" s="955"/>
      <c r="AJ77" s="130"/>
      <c r="AK77" s="33"/>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row>
    <row r="78" spans="1:213" s="3" customFormat="1" ht="5.4" customHeight="1" thickTop="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603"/>
      <c r="Z78" s="643"/>
      <c r="AA78" s="643"/>
      <c r="AB78" s="644"/>
      <c r="AC78" s="644"/>
      <c r="AD78" s="644"/>
      <c r="AE78" s="645"/>
      <c r="AF78" s="645"/>
      <c r="AG78" s="645"/>
      <c r="AH78" s="646"/>
      <c r="AI78" s="646"/>
      <c r="AJ78" s="130"/>
      <c r="AK78" s="574"/>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row>
    <row r="79" spans="1:213" s="3" customFormat="1" ht="16.2" customHeight="1">
      <c r="A79" s="738" t="s">
        <v>53</v>
      </c>
      <c r="B79" s="739"/>
      <c r="C79" s="606"/>
      <c r="D79" s="606"/>
      <c r="E79" s="606"/>
      <c r="F79" s="606"/>
      <c r="G79" s="606"/>
      <c r="H79" s="606"/>
      <c r="I79" s="606"/>
      <c r="J79" s="606"/>
      <c r="K79" s="606"/>
      <c r="L79" s="606"/>
      <c r="M79" s="606"/>
      <c r="N79" s="606"/>
      <c r="O79" s="606"/>
      <c r="P79" s="606"/>
      <c r="Q79" s="606"/>
      <c r="R79" s="606"/>
      <c r="S79" s="606"/>
      <c r="T79" s="606"/>
      <c r="U79" s="606"/>
      <c r="V79" s="603"/>
      <c r="W79" s="603"/>
      <c r="X79" s="603"/>
      <c r="Y79" s="603"/>
      <c r="Z79" s="740"/>
      <c r="AA79" s="740"/>
      <c r="AB79" s="741"/>
      <c r="AC79" s="741"/>
      <c r="AD79" s="741"/>
      <c r="AE79" s="742"/>
      <c r="AF79" s="631"/>
      <c r="AG79" s="631"/>
      <c r="AH79" s="631"/>
      <c r="AI79" s="631"/>
      <c r="AJ79" s="631"/>
      <c r="AK79" s="33"/>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row>
    <row r="80" spans="1:213" s="3" customFormat="1" ht="24.6" customHeight="1">
      <c r="A80" s="674" t="s">
        <v>151</v>
      </c>
      <c r="B80" s="675"/>
      <c r="C80" s="676"/>
      <c r="D80" s="677"/>
      <c r="E80" s="677"/>
      <c r="F80" s="677"/>
      <c r="G80" s="677"/>
      <c r="H80" s="677"/>
      <c r="I80" s="677"/>
      <c r="J80" s="677"/>
      <c r="K80" s="677"/>
      <c r="L80" s="677"/>
      <c r="M80" s="677"/>
      <c r="N80" s="677"/>
      <c r="O80" s="677"/>
      <c r="P80" s="677"/>
      <c r="Q80" s="677"/>
      <c r="R80" s="678"/>
      <c r="S80" s="679"/>
      <c r="T80" s="680"/>
      <c r="U80" s="680"/>
      <c r="V80" s="681"/>
      <c r="W80" s="681"/>
      <c r="X80" s="681"/>
      <c r="Y80" s="681"/>
      <c r="Z80" s="682"/>
      <c r="AA80" s="682"/>
      <c r="AB80" s="682"/>
      <c r="AC80" s="682"/>
      <c r="AD80" s="682"/>
      <c r="AE80" s="683"/>
      <c r="AF80" s="683"/>
      <c r="AG80" s="683"/>
      <c r="AH80" s="683"/>
      <c r="AI80" s="683"/>
      <c r="AJ80" s="684"/>
      <c r="AK80" s="33"/>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row>
    <row r="81" spans="1:213" s="3" customFormat="1" ht="47.4" customHeight="1">
      <c r="A81" s="949" t="s">
        <v>289</v>
      </c>
      <c r="B81" s="950"/>
      <c r="C81" s="950"/>
      <c r="D81" s="950"/>
      <c r="E81" s="950"/>
      <c r="F81" s="950"/>
      <c r="G81" s="950"/>
      <c r="H81" s="950"/>
      <c r="I81" s="950"/>
      <c r="J81" s="950"/>
      <c r="K81" s="950"/>
      <c r="L81" s="950"/>
      <c r="M81" s="950"/>
      <c r="N81" s="950"/>
      <c r="O81" s="950"/>
      <c r="P81" s="950"/>
      <c r="Q81" s="950"/>
      <c r="R81" s="950"/>
      <c r="S81" s="950"/>
      <c r="T81" s="950"/>
      <c r="U81" s="950"/>
      <c r="V81" s="950"/>
      <c r="W81" s="950"/>
      <c r="X81" s="950"/>
      <c r="Y81" s="950"/>
      <c r="Z81" s="950"/>
      <c r="AA81" s="950"/>
      <c r="AB81" s="950"/>
      <c r="AC81" s="950"/>
      <c r="AD81" s="950"/>
      <c r="AE81" s="950"/>
      <c r="AF81" s="950"/>
      <c r="AG81" s="950"/>
      <c r="AH81" s="950"/>
      <c r="AI81" s="950"/>
      <c r="AJ81" s="951"/>
      <c r="AK81" s="33"/>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row>
    <row r="82" spans="1:213" s="3" customFormat="1" ht="15.6" customHeight="1">
      <c r="A82" s="949" t="s">
        <v>278</v>
      </c>
      <c r="B82" s="950"/>
      <c r="C82" s="950"/>
      <c r="D82" s="950"/>
      <c r="E82" s="950"/>
      <c r="F82" s="950"/>
      <c r="G82" s="950"/>
      <c r="H82" s="950"/>
      <c r="I82" s="950"/>
      <c r="J82" s="950"/>
      <c r="K82" s="950"/>
      <c r="L82" s="950"/>
      <c r="M82" s="950"/>
      <c r="N82" s="950"/>
      <c r="O82" s="950"/>
      <c r="P82" s="950"/>
      <c r="Q82" s="950"/>
      <c r="R82" s="950"/>
      <c r="S82" s="950"/>
      <c r="T82" s="950"/>
      <c r="U82" s="950"/>
      <c r="V82" s="950"/>
      <c r="W82" s="950"/>
      <c r="X82" s="950"/>
      <c r="Y82" s="950"/>
      <c r="Z82" s="950"/>
      <c r="AA82" s="950"/>
      <c r="AB82" s="950"/>
      <c r="AC82" s="950"/>
      <c r="AD82" s="950"/>
      <c r="AE82" s="950"/>
      <c r="AF82" s="950"/>
      <c r="AG82" s="950"/>
      <c r="AH82" s="950"/>
      <c r="AI82" s="950"/>
      <c r="AJ82" s="951"/>
      <c r="AK82" s="33"/>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row>
    <row r="83" spans="1:213" s="3" customFormat="1" ht="10.8" customHeight="1">
      <c r="A83" s="686"/>
      <c r="B83" s="604"/>
      <c r="C83" s="597"/>
      <c r="D83" s="598"/>
      <c r="E83" s="598"/>
      <c r="F83" s="598"/>
      <c r="G83" s="598"/>
      <c r="H83" s="598"/>
      <c r="I83" s="598"/>
      <c r="J83" s="598"/>
      <c r="K83" s="598"/>
      <c r="L83" s="598"/>
      <c r="M83" s="598"/>
      <c r="N83" s="598"/>
      <c r="O83" s="598"/>
      <c r="P83" s="598"/>
      <c r="Q83" s="598"/>
      <c r="R83" s="599"/>
      <c r="S83" s="600"/>
      <c r="T83" s="601"/>
      <c r="U83" s="601"/>
      <c r="V83" s="602"/>
      <c r="W83" s="602"/>
      <c r="X83" s="602"/>
      <c r="Y83" s="602"/>
      <c r="Z83" s="603"/>
      <c r="AA83" s="603"/>
      <c r="AB83" s="603"/>
      <c r="AC83" s="603"/>
      <c r="AD83" s="603"/>
      <c r="AE83" s="631"/>
      <c r="AF83" s="631"/>
      <c r="AG83" s="631"/>
      <c r="AH83" s="631"/>
      <c r="AI83" s="631"/>
      <c r="AJ83" s="685"/>
      <c r="AK83" s="33"/>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row>
    <row r="84" spans="1:213" s="3" customFormat="1" ht="15.6" customHeight="1">
      <c r="A84" s="687"/>
      <c r="B84" s="605" t="s">
        <v>261</v>
      </c>
      <c r="C84" s="605"/>
      <c r="D84" s="605"/>
      <c r="E84" s="605"/>
      <c r="F84" s="605"/>
      <c r="G84" s="605"/>
      <c r="H84" s="605"/>
      <c r="I84" s="605"/>
      <c r="J84" s="605"/>
      <c r="K84" s="605"/>
      <c r="L84" s="605"/>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5"/>
      <c r="AJ84" s="688"/>
      <c r="AK84" s="33"/>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row>
    <row r="85" spans="1:213" s="3" customFormat="1" ht="2.4" customHeight="1">
      <c r="A85" s="689"/>
      <c r="B85" s="631"/>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03"/>
      <c r="AC85" s="603"/>
      <c r="AD85" s="603"/>
      <c r="AE85" s="631"/>
      <c r="AF85" s="631"/>
      <c r="AG85" s="631"/>
      <c r="AH85" s="631"/>
      <c r="AI85" s="631"/>
      <c r="AJ85" s="685"/>
      <c r="AK85" s="33"/>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row>
    <row r="86" spans="1:213" s="3" customFormat="1" ht="21" customHeight="1">
      <c r="A86" s="763" t="s">
        <v>244</v>
      </c>
      <c r="B86" s="764"/>
      <c r="C86" s="764"/>
      <c r="D86" s="764"/>
      <c r="E86" s="764"/>
      <c r="F86" s="764"/>
      <c r="G86" s="764"/>
      <c r="H86" s="764"/>
      <c r="I86" s="764"/>
      <c r="J86" s="764"/>
      <c r="K86" s="764"/>
      <c r="L86" s="764"/>
      <c r="M86" s="764"/>
      <c r="N86" s="758" t="s">
        <v>251</v>
      </c>
      <c r="O86" s="758"/>
      <c r="P86" s="758"/>
      <c r="Q86" s="758"/>
      <c r="R86" s="758"/>
      <c r="S86" s="758"/>
      <c r="T86" s="758"/>
      <c r="U86" s="758"/>
      <c r="V86" s="758"/>
      <c r="W86" s="758"/>
      <c r="X86" s="758"/>
      <c r="Y86" s="758"/>
      <c r="Z86" s="758"/>
      <c r="AA86" s="606"/>
      <c r="AB86" s="603"/>
      <c r="AC86" s="603"/>
      <c r="AD86" s="603"/>
      <c r="AE86" s="603"/>
      <c r="AF86" s="603"/>
      <c r="AG86" s="603"/>
      <c r="AH86" s="603"/>
      <c r="AI86" s="631"/>
      <c r="AJ86" s="685"/>
      <c r="AK86" s="33"/>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row>
    <row r="87" spans="1:213" s="3" customFormat="1" ht="15" customHeight="1">
      <c r="A87" s="690"/>
      <c r="B87" s="691"/>
      <c r="C87" s="691"/>
      <c r="D87" s="691"/>
      <c r="E87" s="691"/>
      <c r="F87" s="691"/>
      <c r="G87" s="691"/>
      <c r="H87" s="691"/>
      <c r="I87" s="691"/>
      <c r="J87" s="691"/>
      <c r="K87" s="691"/>
      <c r="L87" s="691"/>
      <c r="M87" s="691"/>
      <c r="N87" s="691"/>
      <c r="O87" s="691"/>
      <c r="P87" s="691"/>
      <c r="Q87" s="691"/>
      <c r="R87" s="691"/>
      <c r="S87" s="691"/>
      <c r="T87" s="691"/>
      <c r="U87" s="691"/>
      <c r="V87" s="691"/>
      <c r="W87" s="691"/>
      <c r="X87" s="691"/>
      <c r="Y87" s="691"/>
      <c r="Z87" s="691"/>
      <c r="AA87" s="691"/>
      <c r="AB87" s="692"/>
      <c r="AC87" s="692"/>
      <c r="AD87" s="692"/>
      <c r="AE87" s="692"/>
      <c r="AF87" s="692"/>
      <c r="AG87" s="692"/>
      <c r="AH87" s="692"/>
      <c r="AI87" s="693"/>
      <c r="AJ87" s="694"/>
      <c r="AK87" s="464"/>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row>
    <row r="88" spans="1:213" s="3" customFormat="1" ht="0.6"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35"/>
      <c r="AC88" s="35"/>
      <c r="AD88" s="35"/>
      <c r="AE88" s="35"/>
      <c r="AF88" s="35"/>
      <c r="AG88" s="35"/>
      <c r="AH88" s="35"/>
      <c r="AI88" s="574"/>
      <c r="AJ88" s="574"/>
      <c r="AK88" s="574"/>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row>
    <row r="89" spans="1:213" s="61" customFormat="1" ht="57" customHeight="1">
      <c r="A89" s="930" t="s">
        <v>262</v>
      </c>
      <c r="B89" s="931"/>
      <c r="C89" s="931"/>
      <c r="D89" s="931"/>
      <c r="E89" s="931"/>
      <c r="F89" s="931"/>
      <c r="G89" s="931"/>
      <c r="H89" s="931"/>
      <c r="I89" s="931"/>
      <c r="J89" s="931"/>
      <c r="K89" s="931"/>
      <c r="L89" s="931"/>
      <c r="M89" s="931"/>
      <c r="N89" s="931"/>
      <c r="O89" s="931"/>
      <c r="P89" s="931"/>
      <c r="Q89" s="931"/>
      <c r="R89" s="931"/>
      <c r="S89" s="931"/>
      <c r="T89" s="931"/>
      <c r="U89" s="931"/>
      <c r="V89" s="931"/>
      <c r="W89" s="931"/>
      <c r="X89" s="931"/>
      <c r="Y89" s="931"/>
      <c r="Z89" s="931"/>
      <c r="AA89" s="931"/>
      <c r="AB89" s="931"/>
      <c r="AC89" s="931"/>
      <c r="AD89" s="931"/>
      <c r="AE89" s="931"/>
      <c r="AF89" s="931"/>
      <c r="AG89" s="931"/>
      <c r="AH89" s="931"/>
      <c r="AI89" s="931"/>
      <c r="AJ89" s="932"/>
      <c r="AK89" s="35"/>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row>
    <row r="90" spans="1:213" s="33" customFormat="1" ht="3.6" customHeight="1">
      <c r="A90" s="695"/>
      <c r="B90" s="696"/>
      <c r="C90" s="696"/>
      <c r="D90" s="696"/>
      <c r="E90" s="696"/>
      <c r="F90" s="696"/>
      <c r="G90" s="696"/>
      <c r="H90" s="696"/>
      <c r="I90" s="696"/>
      <c r="J90" s="696"/>
      <c r="K90" s="696"/>
      <c r="L90" s="696"/>
      <c r="M90" s="696"/>
      <c r="N90" s="696"/>
      <c r="O90" s="696"/>
      <c r="P90" s="696"/>
      <c r="Q90" s="692"/>
      <c r="R90" s="692"/>
      <c r="S90" s="692"/>
      <c r="T90" s="692"/>
      <c r="U90" s="692"/>
      <c r="V90" s="693"/>
      <c r="W90" s="693"/>
      <c r="X90" s="693"/>
      <c r="Y90" s="693"/>
      <c r="Z90" s="693"/>
      <c r="AA90" s="697"/>
      <c r="AB90" s="693"/>
      <c r="AC90" s="693"/>
      <c r="AD90" s="693"/>
      <c r="AE90" s="693"/>
      <c r="AF90" s="693"/>
      <c r="AG90" s="693"/>
      <c r="AH90" s="693"/>
      <c r="AI90" s="693"/>
      <c r="AJ90" s="694"/>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row>
    <row r="91" spans="1:213" s="3" customFormat="1" ht="0.6"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35"/>
      <c r="AC91" s="35"/>
      <c r="AD91" s="35"/>
      <c r="AE91" s="35"/>
      <c r="AF91" s="35"/>
      <c r="AG91" s="35"/>
      <c r="AH91" s="35"/>
      <c r="AI91" s="574"/>
      <c r="AJ91" s="574"/>
      <c r="AK91" s="574"/>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row>
    <row r="92" spans="1:213" s="61" customFormat="1" ht="48.6" customHeight="1">
      <c r="A92" s="927" t="s">
        <v>280</v>
      </c>
      <c r="B92" s="928"/>
      <c r="C92" s="928"/>
      <c r="D92" s="928"/>
      <c r="E92" s="928"/>
      <c r="F92" s="928"/>
      <c r="G92" s="928"/>
      <c r="H92" s="928"/>
      <c r="I92" s="928"/>
      <c r="J92" s="928"/>
      <c r="K92" s="928"/>
      <c r="L92" s="928"/>
      <c r="M92" s="928"/>
      <c r="N92" s="928"/>
      <c r="O92" s="928"/>
      <c r="P92" s="928"/>
      <c r="Q92" s="928"/>
      <c r="R92" s="928"/>
      <c r="S92" s="928"/>
      <c r="T92" s="928"/>
      <c r="U92" s="928"/>
      <c r="V92" s="928"/>
      <c r="W92" s="928"/>
      <c r="X92" s="928"/>
      <c r="Y92" s="928"/>
      <c r="Z92" s="928"/>
      <c r="AA92" s="928"/>
      <c r="AB92" s="928"/>
      <c r="AC92" s="928"/>
      <c r="AD92" s="928"/>
      <c r="AE92" s="928"/>
      <c r="AF92" s="928"/>
      <c r="AG92" s="928"/>
      <c r="AH92" s="928"/>
      <c r="AI92" s="928"/>
      <c r="AJ92" s="929"/>
      <c r="AK92" s="35"/>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row>
    <row r="93" spans="1:213" s="73" customFormat="1" ht="16.2" customHeight="1">
      <c r="A93" s="698" t="s">
        <v>211</v>
      </c>
      <c r="B93" s="609"/>
      <c r="C93" s="609"/>
      <c r="D93" s="609"/>
      <c r="E93" s="609"/>
      <c r="F93" s="609"/>
      <c r="G93" s="609"/>
      <c r="H93" s="609"/>
      <c r="I93" s="609"/>
      <c r="J93" s="609"/>
      <c r="K93" s="609"/>
      <c r="L93" s="609"/>
      <c r="M93" s="609"/>
      <c r="N93" s="609"/>
      <c r="O93" s="609"/>
      <c r="P93" s="609"/>
      <c r="Q93" s="603"/>
      <c r="R93" s="603"/>
      <c r="S93" s="603"/>
      <c r="T93" s="603"/>
      <c r="U93" s="603"/>
      <c r="V93" s="631"/>
      <c r="W93" s="631"/>
      <c r="X93" s="631"/>
      <c r="Y93" s="631"/>
      <c r="Z93" s="631"/>
      <c r="AA93" s="631"/>
      <c r="AB93" s="631"/>
      <c r="AC93" s="631"/>
      <c r="AD93" s="631"/>
      <c r="AE93" s="631"/>
      <c r="AF93" s="631"/>
      <c r="AG93" s="631"/>
      <c r="AH93" s="631"/>
      <c r="AI93" s="631"/>
      <c r="AJ93" s="685"/>
      <c r="AK93" s="33"/>
      <c r="AL93" s="102"/>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row>
    <row r="94" spans="1:213" s="73" customFormat="1" ht="15.6" customHeight="1">
      <c r="A94" s="699" t="s">
        <v>248</v>
      </c>
      <c r="B94" s="609"/>
      <c r="C94" s="609"/>
      <c r="D94" s="609"/>
      <c r="E94" s="609"/>
      <c r="F94" s="609"/>
      <c r="G94" s="609"/>
      <c r="H94" s="609"/>
      <c r="I94" s="609"/>
      <c r="J94" s="609"/>
      <c r="K94" s="609"/>
      <c r="L94" s="609"/>
      <c r="M94" s="609"/>
      <c r="N94" s="609"/>
      <c r="O94" s="609"/>
      <c r="P94" s="609"/>
      <c r="Q94" s="603"/>
      <c r="R94" s="603"/>
      <c r="S94" s="603"/>
      <c r="T94" s="603"/>
      <c r="U94" s="603"/>
      <c r="V94" s="631"/>
      <c r="W94" s="631"/>
      <c r="X94" s="631"/>
      <c r="Y94" s="631"/>
      <c r="Z94" s="603"/>
      <c r="AA94" s="603"/>
      <c r="AB94" s="603"/>
      <c r="AC94" s="603"/>
      <c r="AD94" s="631"/>
      <c r="AE94" s="631"/>
      <c r="AF94" s="631"/>
      <c r="AG94" s="631"/>
      <c r="AH94" s="631"/>
      <c r="AI94" s="631"/>
      <c r="AJ94" s="685"/>
      <c r="AK94" s="33"/>
      <c r="AL94" s="102"/>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row>
    <row r="95" spans="1:213" s="73" customFormat="1" ht="15.6" customHeight="1">
      <c r="A95" s="700" t="s">
        <v>208</v>
      </c>
      <c r="B95" s="631"/>
      <c r="C95" s="631"/>
      <c r="D95" s="631"/>
      <c r="E95" s="631"/>
      <c r="F95" s="631"/>
      <c r="G95" s="631"/>
      <c r="H95" s="631"/>
      <c r="I95" s="631"/>
      <c r="J95" s="631"/>
      <c r="K95" s="631"/>
      <c r="L95" s="631"/>
      <c r="M95" s="631"/>
      <c r="N95" s="631"/>
      <c r="O95" s="631"/>
      <c r="P95" s="631"/>
      <c r="Q95" s="631"/>
      <c r="R95" s="631"/>
      <c r="S95" s="631"/>
      <c r="T95" s="631"/>
      <c r="U95" s="631"/>
      <c r="V95" s="603"/>
      <c r="W95" s="603"/>
      <c r="X95" s="603"/>
      <c r="Y95" s="603"/>
      <c r="Z95" s="603"/>
      <c r="AA95" s="603"/>
      <c r="AB95" s="603"/>
      <c r="AC95" s="603"/>
      <c r="AD95" s="631"/>
      <c r="AE95" s="603"/>
      <c r="AF95" s="603"/>
      <c r="AG95" s="603"/>
      <c r="AH95" s="603"/>
      <c r="AI95" s="631"/>
      <c r="AJ95" s="685"/>
      <c r="AK95" s="33"/>
      <c r="AL95" s="102"/>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row>
    <row r="96" spans="1:213" s="73" customFormat="1" ht="15.6" customHeight="1">
      <c r="A96" s="700" t="s">
        <v>209</v>
      </c>
      <c r="B96" s="631"/>
      <c r="C96" s="631"/>
      <c r="D96" s="631"/>
      <c r="E96" s="631"/>
      <c r="F96" s="631"/>
      <c r="G96" s="631"/>
      <c r="H96" s="631"/>
      <c r="I96" s="631"/>
      <c r="J96" s="631"/>
      <c r="K96" s="631"/>
      <c r="L96" s="631"/>
      <c r="M96" s="631"/>
      <c r="N96" s="631"/>
      <c r="O96" s="631"/>
      <c r="P96" s="631"/>
      <c r="Q96" s="631"/>
      <c r="R96" s="631"/>
      <c r="S96" s="631"/>
      <c r="T96" s="631"/>
      <c r="U96" s="631"/>
      <c r="V96" s="603"/>
      <c r="W96" s="603"/>
      <c r="X96" s="603"/>
      <c r="Y96" s="603"/>
      <c r="Z96" s="603"/>
      <c r="AA96" s="603"/>
      <c r="AB96" s="603"/>
      <c r="AC96" s="603"/>
      <c r="AD96" s="631"/>
      <c r="AE96" s="603"/>
      <c r="AF96" s="603"/>
      <c r="AG96" s="603"/>
      <c r="AH96" s="603"/>
      <c r="AI96" s="631"/>
      <c r="AJ96" s="685"/>
      <c r="AK96" s="33"/>
      <c r="AL96" s="102"/>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row>
    <row r="97" spans="1:213" s="69" customFormat="1" ht="15.6" customHeight="1">
      <c r="A97" s="699" t="s">
        <v>210</v>
      </c>
      <c r="B97" s="631"/>
      <c r="C97" s="631"/>
      <c r="D97" s="631"/>
      <c r="E97" s="631"/>
      <c r="F97" s="631"/>
      <c r="G97" s="631"/>
      <c r="H97" s="631"/>
      <c r="I97" s="631"/>
      <c r="J97" s="631"/>
      <c r="K97" s="631"/>
      <c r="L97" s="631"/>
      <c r="M97" s="631"/>
      <c r="N97" s="631"/>
      <c r="O97" s="631"/>
      <c r="P97" s="631"/>
      <c r="Q97" s="631"/>
      <c r="R97" s="631"/>
      <c r="S97" s="631"/>
      <c r="T97" s="631"/>
      <c r="U97" s="631"/>
      <c r="V97" s="603"/>
      <c r="W97" s="603"/>
      <c r="X97" s="603"/>
      <c r="Y97" s="603"/>
      <c r="Z97" s="603"/>
      <c r="AA97" s="603"/>
      <c r="AB97" s="603"/>
      <c r="AC97" s="603"/>
      <c r="AD97" s="603"/>
      <c r="AE97" s="603"/>
      <c r="AF97" s="603"/>
      <c r="AG97" s="603"/>
      <c r="AH97" s="603"/>
      <c r="AI97" s="631"/>
      <c r="AJ97" s="685"/>
      <c r="AK97" s="35"/>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row>
    <row r="98" spans="1:213" s="69" customFormat="1" ht="5.4" customHeight="1">
      <c r="A98" s="701"/>
      <c r="B98" s="654"/>
      <c r="C98" s="654"/>
      <c r="D98" s="654"/>
      <c r="E98" s="654"/>
      <c r="F98" s="654"/>
      <c r="G98" s="654"/>
      <c r="H98" s="654"/>
      <c r="I98" s="654"/>
      <c r="J98" s="654"/>
      <c r="K98" s="654"/>
      <c r="L98" s="654"/>
      <c r="M98" s="654"/>
      <c r="N98" s="654"/>
      <c r="O98" s="654"/>
      <c r="P98" s="654"/>
      <c r="Q98" s="654"/>
      <c r="R98" s="654"/>
      <c r="S98" s="654"/>
      <c r="T98" s="654"/>
      <c r="U98" s="654"/>
      <c r="V98" s="654"/>
      <c r="W98" s="654"/>
      <c r="X98" s="654"/>
      <c r="Y98" s="654"/>
      <c r="Z98" s="654"/>
      <c r="AA98" s="654"/>
      <c r="AB98" s="654"/>
      <c r="AC98" s="654"/>
      <c r="AD98" s="654"/>
      <c r="AE98" s="654"/>
      <c r="AF98" s="654"/>
      <c r="AG98" s="654"/>
      <c r="AH98" s="654"/>
      <c r="AI98" s="654"/>
      <c r="AJ98" s="702"/>
      <c r="AK98" s="35"/>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row>
    <row r="99" spans="1:213" s="70" customFormat="1" ht="39.6" customHeight="1">
      <c r="A99" s="924" t="s">
        <v>221</v>
      </c>
      <c r="B99" s="925"/>
      <c r="C99" s="925"/>
      <c r="D99" s="925"/>
      <c r="E99" s="925"/>
      <c r="F99" s="925"/>
      <c r="G99" s="925"/>
      <c r="H99" s="925"/>
      <c r="I99" s="925"/>
      <c r="J99" s="925"/>
      <c r="K99" s="925"/>
      <c r="L99" s="925"/>
      <c r="M99" s="925"/>
      <c r="N99" s="925"/>
      <c r="O99" s="925"/>
      <c r="P99" s="925"/>
      <c r="Q99" s="925"/>
      <c r="R99" s="925"/>
      <c r="S99" s="925"/>
      <c r="T99" s="925"/>
      <c r="U99" s="925"/>
      <c r="V99" s="925"/>
      <c r="W99" s="925"/>
      <c r="X99" s="925"/>
      <c r="Y99" s="925"/>
      <c r="Z99" s="925"/>
      <c r="AA99" s="925"/>
      <c r="AB99" s="925"/>
      <c r="AC99" s="925"/>
      <c r="AD99" s="925"/>
      <c r="AE99" s="925"/>
      <c r="AF99" s="925"/>
      <c r="AG99" s="925"/>
      <c r="AH99" s="925"/>
      <c r="AI99" s="925"/>
      <c r="AJ99" s="926"/>
      <c r="AK99" s="35"/>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row>
    <row r="100" spans="1:213" s="70" customFormat="1" ht="0.6"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35"/>
      <c r="AC100" s="35"/>
      <c r="AD100" s="35"/>
      <c r="AE100" s="35"/>
      <c r="AF100" s="35"/>
      <c r="AG100" s="35"/>
      <c r="AH100" s="35"/>
      <c r="AI100" s="574"/>
      <c r="AJ100" s="574"/>
      <c r="AK100" s="35"/>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row>
    <row r="101" spans="1:213" s="70" customFormat="1" ht="67.8" customHeight="1">
      <c r="A101" s="918" t="s">
        <v>292</v>
      </c>
      <c r="B101" s="919"/>
      <c r="C101" s="919"/>
      <c r="D101" s="919"/>
      <c r="E101" s="919"/>
      <c r="F101" s="919"/>
      <c r="G101" s="919"/>
      <c r="H101" s="919"/>
      <c r="I101" s="919"/>
      <c r="J101" s="919"/>
      <c r="K101" s="919"/>
      <c r="L101" s="919"/>
      <c r="M101" s="919"/>
      <c r="N101" s="919"/>
      <c r="O101" s="919"/>
      <c r="P101" s="919"/>
      <c r="Q101" s="919"/>
      <c r="R101" s="919"/>
      <c r="S101" s="919"/>
      <c r="T101" s="919"/>
      <c r="U101" s="919"/>
      <c r="V101" s="919"/>
      <c r="W101" s="919"/>
      <c r="X101" s="919"/>
      <c r="Y101" s="919"/>
      <c r="Z101" s="919"/>
      <c r="AA101" s="919"/>
      <c r="AB101" s="919"/>
      <c r="AC101" s="919"/>
      <c r="AD101" s="919"/>
      <c r="AE101" s="919"/>
      <c r="AF101" s="919"/>
      <c r="AG101" s="919"/>
      <c r="AH101" s="919"/>
      <c r="AI101" s="919"/>
      <c r="AJ101" s="920"/>
      <c r="AK101" s="35"/>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row>
    <row r="102" spans="1:213" s="70" customFormat="1" ht="13.8" customHeight="1">
      <c r="A102" s="703" t="s">
        <v>224</v>
      </c>
      <c r="B102" s="610"/>
      <c r="C102" s="611"/>
      <c r="D102" s="611"/>
      <c r="E102" s="611"/>
      <c r="F102" s="611"/>
      <c r="G102" s="611"/>
      <c r="H102" s="611"/>
      <c r="I102" s="611"/>
      <c r="J102" s="611"/>
      <c r="K102" s="611"/>
      <c r="L102" s="611"/>
      <c r="M102" s="611"/>
      <c r="N102" s="611"/>
      <c r="O102" s="611"/>
      <c r="P102" s="611"/>
      <c r="Q102" s="611"/>
      <c r="R102" s="611"/>
      <c r="S102" s="611"/>
      <c r="T102" s="611"/>
      <c r="U102" s="611"/>
      <c r="V102" s="611"/>
      <c r="W102" s="611"/>
      <c r="X102" s="611"/>
      <c r="Y102" s="611"/>
      <c r="Z102" s="611"/>
      <c r="AA102" s="611"/>
      <c r="AB102" s="612"/>
      <c r="AC102" s="612"/>
      <c r="AD102" s="612"/>
      <c r="AE102" s="612"/>
      <c r="AF102" s="612"/>
      <c r="AG102" s="612"/>
      <c r="AH102" s="612"/>
      <c r="AI102" s="613"/>
      <c r="AJ102" s="704"/>
      <c r="AK102" s="35"/>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row>
    <row r="103" spans="1:213" s="70" customFormat="1" ht="10.8" customHeight="1">
      <c r="A103" s="705"/>
      <c r="B103" s="706"/>
      <c r="C103" s="707"/>
      <c r="D103" s="707"/>
      <c r="E103" s="707"/>
      <c r="F103" s="707"/>
      <c r="G103" s="707"/>
      <c r="H103" s="707"/>
      <c r="I103" s="707"/>
      <c r="J103" s="707"/>
      <c r="K103" s="707"/>
      <c r="L103" s="707"/>
      <c r="M103" s="707"/>
      <c r="N103" s="707"/>
      <c r="O103" s="707"/>
      <c r="P103" s="707"/>
      <c r="Q103" s="707"/>
      <c r="R103" s="707"/>
      <c r="S103" s="707"/>
      <c r="T103" s="707"/>
      <c r="U103" s="707"/>
      <c r="V103" s="707"/>
      <c r="W103" s="707"/>
      <c r="X103" s="707"/>
      <c r="Y103" s="707"/>
      <c r="Z103" s="707"/>
      <c r="AA103" s="707"/>
      <c r="AB103" s="708"/>
      <c r="AC103" s="708"/>
      <c r="AD103" s="708"/>
      <c r="AE103" s="708"/>
      <c r="AF103" s="708"/>
      <c r="AG103" s="708"/>
      <c r="AH103" s="708"/>
      <c r="AI103" s="709"/>
      <c r="AJ103" s="710"/>
      <c r="AK103" s="35"/>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row>
    <row r="104" spans="1:213" s="70" customFormat="1" ht="0.6"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35"/>
      <c r="AC104" s="35"/>
      <c r="AD104" s="35"/>
      <c r="AE104" s="35"/>
      <c r="AF104" s="35"/>
      <c r="AG104" s="35"/>
      <c r="AH104" s="35"/>
      <c r="AI104" s="574"/>
      <c r="AJ104" s="574"/>
      <c r="AK104" s="35"/>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row>
    <row r="105" spans="1:213" s="72" customFormat="1" ht="23.4" customHeight="1">
      <c r="A105" s="711" t="s">
        <v>46</v>
      </c>
      <c r="B105" s="683"/>
      <c r="C105" s="683"/>
      <c r="D105" s="683"/>
      <c r="E105" s="683"/>
      <c r="F105" s="683"/>
      <c r="G105" s="683"/>
      <c r="H105" s="683"/>
      <c r="I105" s="683"/>
      <c r="J105" s="683"/>
      <c r="K105" s="683"/>
      <c r="L105" s="683"/>
      <c r="M105" s="683"/>
      <c r="N105" s="683"/>
      <c r="O105" s="683"/>
      <c r="P105" s="683"/>
      <c r="Q105" s="683"/>
      <c r="R105" s="683"/>
      <c r="S105" s="683"/>
      <c r="T105" s="683"/>
      <c r="U105" s="683"/>
      <c r="V105" s="682"/>
      <c r="W105" s="682"/>
      <c r="X105" s="682"/>
      <c r="Y105" s="682"/>
      <c r="Z105" s="682"/>
      <c r="AA105" s="682"/>
      <c r="AB105" s="682"/>
      <c r="AC105" s="682"/>
      <c r="AD105" s="682"/>
      <c r="AE105" s="682"/>
      <c r="AF105" s="682"/>
      <c r="AG105" s="682"/>
      <c r="AH105" s="682"/>
      <c r="AI105" s="683"/>
      <c r="AJ105" s="684"/>
      <c r="AK105" s="6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row>
    <row r="106" spans="1:213" s="74" customFormat="1" ht="15.6" customHeight="1">
      <c r="A106" s="712" t="s">
        <v>48</v>
      </c>
      <c r="B106" s="614"/>
      <c r="C106" s="614"/>
      <c r="D106" s="614"/>
      <c r="E106" s="614"/>
      <c r="F106" s="614"/>
      <c r="G106" s="614"/>
      <c r="H106" s="614"/>
      <c r="I106" s="614"/>
      <c r="J106" s="614"/>
      <c r="K106" s="614"/>
      <c r="L106" s="614"/>
      <c r="M106" s="614"/>
      <c r="N106" s="614"/>
      <c r="O106" s="614"/>
      <c r="P106" s="614"/>
      <c r="Q106" s="614"/>
      <c r="R106" s="614"/>
      <c r="S106" s="614"/>
      <c r="T106" s="614"/>
      <c r="U106" s="615"/>
      <c r="V106" s="615"/>
      <c r="W106" s="615"/>
      <c r="X106" s="615"/>
      <c r="Y106" s="615"/>
      <c r="Z106" s="615"/>
      <c r="AA106" s="615"/>
      <c r="AB106" s="615"/>
      <c r="AC106" s="615"/>
      <c r="AD106" s="615"/>
      <c r="AE106" s="615"/>
      <c r="AF106" s="615"/>
      <c r="AG106" s="615"/>
      <c r="AH106" s="615"/>
      <c r="AI106" s="616"/>
      <c r="AJ106" s="713"/>
      <c r="AK106" s="6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row>
    <row r="107" spans="1:213" s="74" customFormat="1" ht="15" customHeight="1">
      <c r="A107" s="712" t="s">
        <v>22</v>
      </c>
      <c r="B107" s="614"/>
      <c r="C107" s="614"/>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6"/>
      <c r="AJ107" s="713"/>
      <c r="AK107" s="6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row>
    <row r="108" spans="1:213" s="74" customFormat="1" ht="15" customHeight="1">
      <c r="A108" s="712" t="s">
        <v>49</v>
      </c>
      <c r="B108" s="614"/>
      <c r="C108" s="614"/>
      <c r="D108" s="614"/>
      <c r="E108" s="614"/>
      <c r="F108" s="614"/>
      <c r="G108" s="614"/>
      <c r="H108" s="614"/>
      <c r="I108" s="614"/>
      <c r="J108" s="614"/>
      <c r="K108" s="614"/>
      <c r="L108" s="614"/>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6"/>
      <c r="AJ108" s="713"/>
      <c r="AK108" s="6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row>
    <row r="109" spans="1:213" s="75" customFormat="1" ht="20.399999999999999" customHeight="1">
      <c r="A109" s="714" t="s">
        <v>212</v>
      </c>
      <c r="B109" s="715"/>
      <c r="C109" s="716"/>
      <c r="D109" s="716"/>
      <c r="E109" s="716"/>
      <c r="F109" s="716"/>
      <c r="G109" s="716"/>
      <c r="H109" s="716"/>
      <c r="I109" s="716"/>
      <c r="J109" s="716"/>
      <c r="K109" s="716"/>
      <c r="L109" s="716"/>
      <c r="M109" s="759" t="s">
        <v>206</v>
      </c>
      <c r="N109" s="759"/>
      <c r="O109" s="759"/>
      <c r="P109" s="759"/>
      <c r="Q109" s="759"/>
      <c r="R109" s="759"/>
      <c r="S109" s="759"/>
      <c r="T109" s="716"/>
      <c r="U109" s="716"/>
      <c r="V109" s="716"/>
      <c r="W109" s="716"/>
      <c r="X109" s="716"/>
      <c r="Y109" s="716"/>
      <c r="Z109" s="716"/>
      <c r="AA109" s="716"/>
      <c r="AB109" s="716"/>
      <c r="AC109" s="716"/>
      <c r="AD109" s="716"/>
      <c r="AE109" s="717"/>
      <c r="AF109" s="717"/>
      <c r="AG109" s="717"/>
      <c r="AH109" s="717"/>
      <c r="AI109" s="717"/>
      <c r="AJ109" s="718"/>
      <c r="AK109" s="67"/>
      <c r="AL109" s="46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row>
    <row r="110" spans="1:213" s="21" customFormat="1" ht="23.4" customHeight="1">
      <c r="A110" s="124" t="s">
        <v>293</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102"/>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row>
    <row r="111" spans="1:213" s="21" customFormat="1" ht="12"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102"/>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row>
    <row r="112" spans="1:213">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Z112" s="36"/>
      <c r="AA112" s="36"/>
      <c r="AB112" s="36"/>
      <c r="AC112" s="36"/>
      <c r="AD112" s="36"/>
      <c r="AE112" s="36"/>
      <c r="AF112" s="36"/>
      <c r="AG112" s="36"/>
      <c r="AH112" s="36"/>
      <c r="AI112" s="36"/>
      <c r="AJ112" s="36"/>
      <c r="AK112" s="36"/>
      <c r="AL112" s="102"/>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row>
    <row r="113" spans="1:2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Z113" s="36"/>
      <c r="AA113" s="36"/>
      <c r="AB113" s="36"/>
      <c r="AC113" s="36"/>
      <c r="AD113" s="36"/>
      <c r="AE113" s="36"/>
      <c r="AF113" s="36"/>
      <c r="AG113" s="36"/>
      <c r="AH113" s="36"/>
      <c r="AI113" s="36"/>
      <c r="AJ113" s="36"/>
      <c r="AK113" s="36"/>
      <c r="AL113" s="102"/>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row>
    <row r="114" spans="1:213">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Z114" s="36"/>
      <c r="AA114" s="36"/>
      <c r="AB114" s="36"/>
      <c r="AC114" s="36"/>
      <c r="AD114" s="36"/>
      <c r="AE114" s="36"/>
      <c r="AF114" s="36"/>
      <c r="AG114" s="36"/>
      <c r="AH114" s="36"/>
      <c r="AI114" s="36"/>
      <c r="AJ114" s="36"/>
      <c r="AK114" s="36"/>
      <c r="AL114" s="102"/>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row>
    <row r="115" spans="1:213">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Z115" s="36"/>
      <c r="AA115" s="36"/>
      <c r="AB115" s="36"/>
      <c r="AC115" s="36"/>
      <c r="AD115" s="36"/>
      <c r="AE115" s="36"/>
      <c r="AF115" s="36"/>
      <c r="AG115" s="36"/>
      <c r="AH115" s="36"/>
      <c r="AI115" s="36"/>
      <c r="AJ115" s="36"/>
      <c r="AK115" s="36"/>
      <c r="AL115" s="102"/>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row>
    <row r="116" spans="1:213">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Z116" s="36"/>
      <c r="AA116" s="36"/>
      <c r="AB116" s="36"/>
      <c r="AC116" s="36"/>
      <c r="AD116" s="36"/>
      <c r="AE116" s="36"/>
      <c r="AF116" s="36"/>
      <c r="AG116" s="36"/>
      <c r="AH116" s="36"/>
      <c r="AI116" s="36"/>
      <c r="AJ116" s="36"/>
      <c r="AK116" s="36"/>
      <c r="AL116" s="102"/>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row>
    <row r="117" spans="1:213">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Z117" s="36"/>
      <c r="AA117" s="36"/>
      <c r="AB117" s="36"/>
      <c r="AC117" s="36"/>
      <c r="AD117" s="36"/>
      <c r="AE117" s="36"/>
      <c r="AF117" s="36"/>
      <c r="AG117" s="36"/>
      <c r="AH117" s="36"/>
      <c r="AI117" s="36"/>
      <c r="AJ117" s="36"/>
      <c r="AK117" s="36"/>
      <c r="AL117" s="102"/>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row>
    <row r="118" spans="1:213">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Z118" s="36"/>
      <c r="AA118" s="36"/>
      <c r="AB118" s="36"/>
      <c r="AC118" s="36"/>
      <c r="AD118" s="36"/>
      <c r="AE118" s="36"/>
      <c r="AF118" s="36"/>
      <c r="AG118" s="36"/>
      <c r="AH118" s="36"/>
      <c r="AI118" s="36"/>
      <c r="AJ118" s="36"/>
      <c r="AK118" s="36"/>
      <c r="AL118" s="102"/>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row>
    <row r="119" spans="1:213">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Z119" s="36"/>
      <c r="AA119" s="36"/>
      <c r="AB119" s="36"/>
      <c r="AC119" s="36"/>
      <c r="AD119" s="36"/>
      <c r="AE119" s="36"/>
      <c r="AF119" s="36"/>
      <c r="AG119" s="36"/>
      <c r="AH119" s="36"/>
      <c r="AI119" s="36"/>
      <c r="AJ119" s="36"/>
      <c r="AK119" s="36"/>
      <c r="AL119" s="102"/>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row>
    <row r="120" spans="1:213">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Z120" s="36"/>
      <c r="AA120" s="36"/>
      <c r="AB120" s="36"/>
      <c r="AC120" s="36"/>
      <c r="AD120" s="36"/>
      <c r="AE120" s="36"/>
      <c r="AF120" s="36"/>
      <c r="AG120" s="36"/>
      <c r="AH120" s="36"/>
      <c r="AI120" s="36"/>
      <c r="AJ120" s="36"/>
      <c r="AK120" s="36"/>
      <c r="AL120" s="102"/>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row>
    <row r="121" spans="1:213">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Z121" s="36"/>
      <c r="AA121" s="36"/>
      <c r="AB121" s="36"/>
      <c r="AC121" s="36"/>
      <c r="AD121" s="36"/>
      <c r="AE121" s="36"/>
      <c r="AF121" s="36"/>
      <c r="AG121" s="36"/>
      <c r="AH121" s="36"/>
      <c r="AI121" s="36"/>
      <c r="AJ121" s="36"/>
      <c r="AK121" s="36"/>
      <c r="AL121" s="102"/>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row>
    <row r="122" spans="1:213">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Z122" s="36"/>
      <c r="AA122" s="36"/>
      <c r="AB122" s="36"/>
      <c r="AC122" s="36"/>
      <c r="AD122" s="36"/>
      <c r="AE122" s="36"/>
      <c r="AF122" s="36"/>
      <c r="AG122" s="36"/>
      <c r="AH122" s="36"/>
      <c r="AI122" s="36"/>
      <c r="AJ122" s="36"/>
      <c r="AK122" s="36"/>
      <c r="AL122" s="102"/>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row>
    <row r="123" spans="1:21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Z123" s="36"/>
      <c r="AA123" s="36"/>
      <c r="AB123" s="36"/>
      <c r="AC123" s="36"/>
      <c r="AD123" s="36"/>
      <c r="AE123" s="36"/>
      <c r="AF123" s="36"/>
      <c r="AG123" s="36"/>
      <c r="AH123" s="36"/>
      <c r="AI123" s="36"/>
      <c r="AJ123" s="36"/>
      <c r="AK123" s="36"/>
      <c r="AL123" s="102"/>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row>
    <row r="124" spans="1:213">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Z124" s="102"/>
      <c r="AA124" s="102"/>
      <c r="AB124" s="102"/>
      <c r="AC124" s="102"/>
      <c r="AD124" s="102"/>
      <c r="AE124" s="102"/>
      <c r="AF124" s="102"/>
      <c r="AG124" s="102"/>
      <c r="AH124" s="102"/>
      <c r="AI124" s="102"/>
      <c r="AJ124" s="102"/>
      <c r="AK124" s="102"/>
      <c r="AL124" s="102"/>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row>
    <row r="125" spans="1:213">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Z125" s="102"/>
      <c r="AA125" s="102"/>
      <c r="AB125" s="102"/>
      <c r="AC125" s="102"/>
      <c r="AD125" s="102"/>
      <c r="AE125" s="102"/>
      <c r="AF125" s="102"/>
      <c r="AG125" s="102"/>
      <c r="AH125" s="102"/>
      <c r="AI125" s="102"/>
      <c r="AJ125" s="102"/>
      <c r="AK125" s="102"/>
      <c r="AL125" s="102"/>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row>
    <row r="126" spans="1:213">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Z126" s="102"/>
      <c r="AA126" s="102"/>
      <c r="AB126" s="102"/>
      <c r="AC126" s="102"/>
      <c r="AD126" s="102"/>
      <c r="AE126" s="102"/>
      <c r="AF126" s="102"/>
      <c r="AG126" s="102"/>
      <c r="AH126" s="102"/>
      <c r="AI126" s="102"/>
      <c r="AJ126" s="102"/>
      <c r="AK126" s="102"/>
      <c r="AL126" s="102"/>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row>
    <row r="127" spans="1:213">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Z127" s="102"/>
      <c r="AA127" s="102"/>
      <c r="AB127" s="102"/>
      <c r="AC127" s="102"/>
      <c r="AD127" s="102"/>
      <c r="AE127" s="102"/>
      <c r="AF127" s="102"/>
      <c r="AG127" s="102"/>
      <c r="AH127" s="102"/>
      <c r="AI127" s="102"/>
      <c r="AJ127" s="102"/>
      <c r="AK127" s="102"/>
      <c r="AL127" s="102"/>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row>
    <row r="128" spans="1:213">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Z128" s="102"/>
      <c r="AA128" s="102"/>
      <c r="AB128" s="102"/>
      <c r="AC128" s="102"/>
      <c r="AD128" s="102"/>
      <c r="AE128" s="102"/>
      <c r="AF128" s="102"/>
      <c r="AG128" s="102"/>
      <c r="AH128" s="102"/>
      <c r="AI128" s="102"/>
      <c r="AJ128" s="102"/>
      <c r="AK128" s="102"/>
      <c r="AL128" s="102"/>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row>
    <row r="129" spans="1:213">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Z129" s="102"/>
      <c r="AA129" s="102"/>
      <c r="AB129" s="102"/>
      <c r="AC129" s="102"/>
      <c r="AD129" s="102"/>
      <c r="AE129" s="102"/>
      <c r="AF129" s="102"/>
      <c r="AG129" s="102"/>
      <c r="AH129" s="102"/>
      <c r="AI129" s="102"/>
      <c r="AJ129" s="102"/>
      <c r="AK129" s="102"/>
      <c r="AL129" s="102"/>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row>
    <row r="130" spans="1:213">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Z130" s="102"/>
      <c r="AA130" s="102"/>
      <c r="AB130" s="102"/>
      <c r="AC130" s="102"/>
      <c r="AD130" s="102"/>
      <c r="AE130" s="102"/>
      <c r="AF130" s="102"/>
      <c r="AG130" s="102"/>
      <c r="AH130" s="102"/>
      <c r="AI130" s="102"/>
      <c r="AJ130" s="102"/>
      <c r="AK130" s="102"/>
      <c r="AL130" s="102"/>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row>
    <row r="131" spans="1:213">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Z131" s="102"/>
      <c r="AA131" s="102"/>
      <c r="AB131" s="102"/>
      <c r="AC131" s="102"/>
      <c r="AD131" s="102"/>
      <c r="AE131" s="102"/>
      <c r="AF131" s="102"/>
      <c r="AG131" s="102"/>
      <c r="AH131" s="102"/>
      <c r="AI131" s="102"/>
      <c r="AJ131" s="102"/>
      <c r="AK131" s="102"/>
      <c r="AL131" s="102"/>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row>
    <row r="132" spans="1:213">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Z132" s="102"/>
      <c r="AA132" s="102"/>
      <c r="AB132" s="102"/>
      <c r="AC132" s="102"/>
      <c r="AD132" s="102"/>
      <c r="AE132" s="102"/>
      <c r="AF132" s="102"/>
      <c r="AG132" s="102"/>
      <c r="AH132" s="102"/>
      <c r="AI132" s="102"/>
      <c r="AJ132" s="102"/>
      <c r="AK132" s="102"/>
      <c r="AL132" s="102"/>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row>
    <row r="133" spans="1:213">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Z133" s="102"/>
      <c r="AA133" s="102"/>
      <c r="AB133" s="102"/>
      <c r="AC133" s="102"/>
      <c r="AD133" s="102"/>
      <c r="AE133" s="102"/>
      <c r="AF133" s="102"/>
      <c r="AG133" s="102"/>
      <c r="AH133" s="102"/>
      <c r="AI133" s="102"/>
      <c r="AJ133" s="102"/>
      <c r="AK133" s="102"/>
      <c r="AL133" s="102"/>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row>
    <row r="134" spans="1:213">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Z134" s="102"/>
      <c r="AA134" s="102"/>
      <c r="AB134" s="102"/>
      <c r="AC134" s="102"/>
      <c r="AD134" s="102"/>
      <c r="AE134" s="102"/>
      <c r="AF134" s="102"/>
      <c r="AG134" s="102"/>
      <c r="AH134" s="102"/>
      <c r="AI134" s="102"/>
      <c r="AJ134" s="102"/>
      <c r="AK134" s="102"/>
      <c r="AL134" s="102"/>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row>
    <row r="135" spans="1:213">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Z135" s="102"/>
      <c r="AA135" s="102"/>
      <c r="AB135" s="102"/>
      <c r="AC135" s="102"/>
      <c r="AD135" s="102"/>
      <c r="AE135" s="102"/>
      <c r="AF135" s="102"/>
      <c r="AG135" s="102"/>
      <c r="AH135" s="102"/>
      <c r="AI135" s="102"/>
      <c r="AJ135" s="102"/>
      <c r="AK135" s="102"/>
      <c r="AL135" s="102"/>
      <c r="AM135" s="102"/>
      <c r="AN135" s="102"/>
    </row>
    <row r="136" spans="1:213">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Z136" s="102"/>
      <c r="AA136" s="102"/>
      <c r="AB136" s="102"/>
      <c r="AC136" s="102"/>
      <c r="AD136" s="102"/>
      <c r="AE136" s="102"/>
      <c r="AF136" s="102"/>
      <c r="AG136" s="102"/>
      <c r="AH136" s="102"/>
      <c r="AI136" s="102"/>
      <c r="AJ136" s="102"/>
      <c r="AK136" s="102"/>
      <c r="AL136" s="102"/>
      <c r="AM136" s="102"/>
      <c r="AN136" s="102"/>
    </row>
    <row r="137" spans="1:213">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Z137" s="102"/>
      <c r="AA137" s="102"/>
      <c r="AB137" s="102"/>
      <c r="AC137" s="102"/>
      <c r="AD137" s="102"/>
      <c r="AE137" s="102"/>
      <c r="AF137" s="102"/>
      <c r="AG137" s="102"/>
      <c r="AH137" s="102"/>
      <c r="AI137" s="102"/>
      <c r="AJ137" s="102"/>
      <c r="AK137" s="102"/>
      <c r="AL137" s="102"/>
      <c r="AM137" s="102"/>
      <c r="AN137" s="102"/>
    </row>
    <row r="138" spans="1:213">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Z138" s="102"/>
      <c r="AA138" s="102"/>
      <c r="AB138" s="102"/>
      <c r="AC138" s="102"/>
      <c r="AD138" s="102"/>
      <c r="AE138" s="102"/>
      <c r="AF138" s="102"/>
      <c r="AG138" s="102"/>
      <c r="AH138" s="102"/>
      <c r="AI138" s="102"/>
      <c r="AJ138" s="102"/>
      <c r="AK138" s="102"/>
      <c r="AL138" s="102"/>
      <c r="AM138" s="102"/>
      <c r="AN138" s="102"/>
    </row>
    <row r="139" spans="1:213">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Z139" s="102"/>
      <c r="AA139" s="102"/>
      <c r="AB139" s="102"/>
      <c r="AC139" s="102"/>
      <c r="AD139" s="102"/>
      <c r="AE139" s="102"/>
      <c r="AF139" s="102"/>
      <c r="AG139" s="102"/>
      <c r="AH139" s="102"/>
      <c r="AI139" s="102"/>
      <c r="AJ139" s="102"/>
      <c r="AK139" s="102"/>
      <c r="AL139" s="102"/>
      <c r="AM139" s="102"/>
      <c r="AN139" s="102"/>
    </row>
    <row r="140" spans="1:213">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Z140" s="102"/>
      <c r="AA140" s="102"/>
      <c r="AB140" s="102"/>
      <c r="AC140" s="102"/>
      <c r="AD140" s="102"/>
      <c r="AE140" s="102"/>
      <c r="AF140" s="102"/>
      <c r="AG140" s="102"/>
      <c r="AH140" s="102"/>
      <c r="AI140" s="102"/>
      <c r="AJ140" s="102"/>
      <c r="AK140" s="102"/>
      <c r="AL140" s="102"/>
      <c r="AM140" s="102"/>
      <c r="AN140" s="102"/>
    </row>
    <row r="141" spans="1:213">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Z141" s="102"/>
      <c r="AA141" s="102"/>
      <c r="AB141" s="102"/>
      <c r="AC141" s="102"/>
      <c r="AD141" s="102"/>
      <c r="AE141" s="102"/>
      <c r="AF141" s="102"/>
      <c r="AG141" s="102"/>
      <c r="AH141" s="102"/>
      <c r="AI141" s="102"/>
      <c r="AJ141" s="102"/>
      <c r="AK141" s="102"/>
      <c r="AL141" s="102"/>
      <c r="AM141" s="102"/>
      <c r="AN141" s="102"/>
    </row>
    <row r="142" spans="1:213">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Z142" s="102"/>
      <c r="AA142" s="102"/>
      <c r="AB142" s="102"/>
      <c r="AC142" s="102"/>
      <c r="AD142" s="102"/>
      <c r="AE142" s="102"/>
      <c r="AF142" s="102"/>
      <c r="AG142" s="102"/>
      <c r="AH142" s="102"/>
      <c r="AI142" s="102"/>
      <c r="AJ142" s="102"/>
      <c r="AK142" s="102"/>
      <c r="AL142" s="102"/>
      <c r="AM142" s="102"/>
      <c r="AN142" s="102"/>
    </row>
    <row r="143" spans="1:213">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Z143" s="102"/>
      <c r="AA143" s="102"/>
      <c r="AB143" s="102"/>
      <c r="AC143" s="102"/>
      <c r="AD143" s="102"/>
      <c r="AE143" s="102"/>
      <c r="AF143" s="102"/>
      <c r="AG143" s="102"/>
      <c r="AH143" s="102"/>
      <c r="AI143" s="102"/>
      <c r="AJ143" s="102"/>
      <c r="AK143" s="102"/>
      <c r="AL143" s="102"/>
      <c r="AM143" s="102"/>
      <c r="AN143" s="102"/>
    </row>
    <row r="144" spans="1:213">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Z144" s="102"/>
      <c r="AA144" s="102"/>
      <c r="AB144" s="102"/>
      <c r="AC144" s="102"/>
      <c r="AD144" s="102"/>
      <c r="AE144" s="102"/>
      <c r="AF144" s="102"/>
      <c r="AG144" s="102"/>
      <c r="AH144" s="102"/>
      <c r="AI144" s="102"/>
      <c r="AJ144" s="102"/>
      <c r="AK144" s="102"/>
      <c r="AL144" s="102"/>
      <c r="AM144" s="102"/>
      <c r="AN144" s="102"/>
    </row>
    <row r="145" spans="1:40">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Z145" s="102"/>
      <c r="AA145" s="102"/>
      <c r="AB145" s="102"/>
      <c r="AC145" s="102"/>
      <c r="AD145" s="102"/>
      <c r="AE145" s="102"/>
      <c r="AF145" s="102"/>
      <c r="AG145" s="102"/>
      <c r="AH145" s="102"/>
      <c r="AI145" s="102"/>
      <c r="AJ145" s="102"/>
      <c r="AK145" s="102"/>
      <c r="AL145" s="102"/>
      <c r="AM145" s="102"/>
      <c r="AN145" s="102"/>
    </row>
    <row r="146" spans="1:40">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Z146" s="102"/>
      <c r="AA146" s="102"/>
      <c r="AB146" s="102"/>
      <c r="AC146" s="102"/>
      <c r="AD146" s="102"/>
      <c r="AE146" s="102"/>
      <c r="AF146" s="102"/>
      <c r="AG146" s="102"/>
      <c r="AH146" s="102"/>
      <c r="AI146" s="102"/>
      <c r="AJ146" s="102"/>
      <c r="AK146" s="102"/>
      <c r="AL146" s="102"/>
      <c r="AM146" s="102"/>
      <c r="AN146" s="102"/>
    </row>
    <row r="147" spans="1:40">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Z147" s="102"/>
      <c r="AA147" s="102"/>
      <c r="AB147" s="102"/>
      <c r="AC147" s="102"/>
      <c r="AD147" s="102"/>
      <c r="AE147" s="102"/>
      <c r="AF147" s="102"/>
      <c r="AG147" s="102"/>
      <c r="AH147" s="102"/>
      <c r="AI147" s="102"/>
      <c r="AJ147" s="102"/>
      <c r="AK147" s="102"/>
      <c r="AL147" s="102"/>
      <c r="AM147" s="102"/>
      <c r="AN147" s="102"/>
    </row>
    <row r="148" spans="1:40">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Z148" s="102"/>
      <c r="AA148" s="102"/>
      <c r="AB148" s="102"/>
      <c r="AC148" s="102"/>
      <c r="AD148" s="102"/>
      <c r="AE148" s="102"/>
      <c r="AF148" s="102"/>
      <c r="AG148" s="102"/>
      <c r="AH148" s="102"/>
      <c r="AI148" s="102"/>
      <c r="AJ148" s="102"/>
      <c r="AK148" s="102"/>
      <c r="AL148" s="102"/>
      <c r="AM148" s="102"/>
      <c r="AN148" s="102"/>
    </row>
    <row r="149" spans="1:40">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Z149" s="102"/>
      <c r="AA149" s="102"/>
      <c r="AB149" s="102"/>
      <c r="AC149" s="102"/>
      <c r="AD149" s="102"/>
      <c r="AE149" s="102"/>
      <c r="AF149" s="102"/>
      <c r="AG149" s="102"/>
      <c r="AH149" s="102"/>
      <c r="AI149" s="102"/>
      <c r="AJ149" s="102"/>
      <c r="AK149" s="102"/>
      <c r="AL149" s="102"/>
      <c r="AM149" s="102"/>
      <c r="AN149" s="102"/>
    </row>
    <row r="150" spans="1:40">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Z150" s="102"/>
      <c r="AA150" s="102"/>
      <c r="AB150" s="102"/>
      <c r="AC150" s="102"/>
      <c r="AD150" s="102"/>
      <c r="AE150" s="102"/>
      <c r="AF150" s="102"/>
      <c r="AG150" s="102"/>
      <c r="AH150" s="102"/>
      <c r="AI150" s="102"/>
      <c r="AJ150" s="102"/>
      <c r="AK150" s="102"/>
      <c r="AL150" s="102"/>
      <c r="AM150" s="102"/>
      <c r="AN150" s="102"/>
    </row>
    <row r="151" spans="1:40">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Z151" s="102"/>
      <c r="AA151" s="102"/>
      <c r="AB151" s="102"/>
      <c r="AC151" s="102"/>
      <c r="AD151" s="102"/>
      <c r="AE151" s="102"/>
      <c r="AF151" s="102"/>
      <c r="AG151" s="102"/>
      <c r="AH151" s="102"/>
      <c r="AI151" s="102"/>
      <c r="AJ151" s="102"/>
      <c r="AK151" s="102"/>
      <c r="AL151" s="102"/>
      <c r="AM151" s="102"/>
      <c r="AN151" s="102"/>
    </row>
    <row r="152" spans="1:40">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Z152" s="102"/>
      <c r="AA152" s="102"/>
      <c r="AB152" s="102"/>
      <c r="AC152" s="102"/>
      <c r="AD152" s="102"/>
      <c r="AE152" s="102"/>
      <c r="AF152" s="102"/>
      <c r="AG152" s="102"/>
      <c r="AH152" s="102"/>
      <c r="AI152" s="102"/>
      <c r="AJ152" s="102"/>
    </row>
  </sheetData>
  <sheetProtection algorithmName="SHA-512" hashValue="e142M5xPYCGxxOxByN71d12pbwUQzkjSKiI0ntRfExBXJAI7YZr8KIs2GCjHfLQugnCh1HaOGnyuUjWSYnRDVg==" saltValue="dPhRAE+GU/t2oIc58kW41A==" spinCount="100000" sheet="1" objects="1" scenarios="1" formatColumns="0" selectLockedCells="1" selectUnlockedCells="1"/>
  <mergeCells count="107">
    <mergeCell ref="I12:I14"/>
    <mergeCell ref="G16:L16"/>
    <mergeCell ref="A15:B17"/>
    <mergeCell ref="A10:B10"/>
    <mergeCell ref="A3:AJ3"/>
    <mergeCell ref="A101:AJ101"/>
    <mergeCell ref="C8:X8"/>
    <mergeCell ref="A99:AJ99"/>
    <mergeCell ref="A92:AJ92"/>
    <mergeCell ref="A89:AJ89"/>
    <mergeCell ref="Z72:AD72"/>
    <mergeCell ref="AB73:AD73"/>
    <mergeCell ref="Z69:AI69"/>
    <mergeCell ref="AH73:AI73"/>
    <mergeCell ref="A55:X55"/>
    <mergeCell ref="W12:W14"/>
    <mergeCell ref="X12:X14"/>
    <mergeCell ref="AE9:AE14"/>
    <mergeCell ref="A82:AJ82"/>
    <mergeCell ref="A81:AJ81"/>
    <mergeCell ref="Z75:AA75"/>
    <mergeCell ref="AH77:AI77"/>
    <mergeCell ref="Z77:AA77"/>
    <mergeCell ref="AB77:AD77"/>
    <mergeCell ref="V15:X15"/>
    <mergeCell ref="AE72:AI72"/>
    <mergeCell ref="AE66:AE67"/>
    <mergeCell ref="AE70:AI71"/>
    <mergeCell ref="Z70:AD70"/>
    <mergeCell ref="AE73:AG73"/>
    <mergeCell ref="Z74:AD74"/>
    <mergeCell ref="AB71:AD71"/>
    <mergeCell ref="Z66:Z68"/>
    <mergeCell ref="AD67:AD68"/>
    <mergeCell ref="Z73:AA73"/>
    <mergeCell ref="AD9:AD13"/>
    <mergeCell ref="F12:F14"/>
    <mergeCell ref="C9:X9"/>
    <mergeCell ref="AH75:AI75"/>
    <mergeCell ref="AE74:AI74"/>
    <mergeCell ref="Z71:AA71"/>
    <mergeCell ref="A21:C21"/>
    <mergeCell ref="A62:B62"/>
    <mergeCell ref="M15:O15"/>
    <mergeCell ref="P15:Q15"/>
    <mergeCell ref="H15:L15"/>
    <mergeCell ref="M17:O17"/>
    <mergeCell ref="P17:Q17"/>
    <mergeCell ref="R17:U17"/>
    <mergeCell ref="V17:X17"/>
    <mergeCell ref="H17:L17"/>
    <mergeCell ref="M16:O16"/>
    <mergeCell ref="P16:Q16"/>
    <mergeCell ref="R16:U16"/>
    <mergeCell ref="V16:X16"/>
    <mergeCell ref="A34:X34"/>
    <mergeCell ref="A68:B68"/>
    <mergeCell ref="A39:B39"/>
    <mergeCell ref="R15:U15"/>
    <mergeCell ref="G12:G14"/>
    <mergeCell ref="H12:H14"/>
    <mergeCell ref="AB75:AD75"/>
    <mergeCell ref="A1:AJ1"/>
    <mergeCell ref="C12:C14"/>
    <mergeCell ref="Z9:AB10"/>
    <mergeCell ref="C10:R10"/>
    <mergeCell ref="C11:N11"/>
    <mergeCell ref="A5:AJ5"/>
    <mergeCell ref="A6:AJ6"/>
    <mergeCell ref="Z12:AB14"/>
    <mergeCell ref="B12:B14"/>
    <mergeCell ref="A12:A14"/>
    <mergeCell ref="AJ9:AJ14"/>
    <mergeCell ref="AG12:AI12"/>
    <mergeCell ref="V12:V14"/>
    <mergeCell ref="A2:AJ2"/>
    <mergeCell ref="AG9:AI11"/>
    <mergeCell ref="A7:AJ7"/>
    <mergeCell ref="P12:P14"/>
    <mergeCell ref="E12:E14"/>
    <mergeCell ref="N12:N14"/>
    <mergeCell ref="K12:K14"/>
    <mergeCell ref="L12:L14"/>
    <mergeCell ref="A69:B69"/>
    <mergeCell ref="C69:X69"/>
    <mergeCell ref="D68:X68"/>
    <mergeCell ref="AA66:AA68"/>
    <mergeCell ref="N86:Z86"/>
    <mergeCell ref="M109:S109"/>
    <mergeCell ref="Z8:AI8"/>
    <mergeCell ref="A86:M86"/>
    <mergeCell ref="S10:X10"/>
    <mergeCell ref="O11:X11"/>
    <mergeCell ref="A46:E46"/>
    <mergeCell ref="O12:O14"/>
    <mergeCell ref="Q12:Q14"/>
    <mergeCell ref="S12:S14"/>
    <mergeCell ref="AE77:AG77"/>
    <mergeCell ref="AE76:AI76"/>
    <mergeCell ref="AE75:AG75"/>
    <mergeCell ref="U12:U14"/>
    <mergeCell ref="R12:R14"/>
    <mergeCell ref="M12:M14"/>
    <mergeCell ref="T12:T14"/>
    <mergeCell ref="D12:D14"/>
    <mergeCell ref="J12:J14"/>
    <mergeCell ref="Z76:AD76"/>
  </mergeCells>
  <phoneticPr fontId="0" type="noConversion"/>
  <hyperlinks>
    <hyperlink ref="M109" r:id="rId1"/>
    <hyperlink ref="A102" r:id="rId2"/>
  </hyperlinks>
  <pageMargins left="0.25" right="0.25" top="0.25" bottom="0.25" header="0" footer="0"/>
  <pageSetup paperSize="5" scale="80" orientation="landscape" r:id="rId3"/>
  <headerFooter alignWithMargins="0"/>
  <ignoredErrors>
    <ignoredError sqref="F12:P12 Q12:R12 E12" numberStoredAsText="1"/>
    <ignoredError sqref="AD49 AD55 AD62 AD21 Z21:AA21 AD46 Z46:AA46 Z55:AA55 Z62 AA39 AA34" formula="1"/>
    <ignoredError sqref="AA6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sheetPr>
  <dimension ref="A1:CK306"/>
  <sheetViews>
    <sheetView zoomScale="64" zoomScaleNormal="64" workbookViewId="0">
      <selection sqref="A1:AO1"/>
    </sheetView>
  </sheetViews>
  <sheetFormatPr defaultRowHeight="16.8"/>
  <cols>
    <col min="1" max="1" width="4.88671875" style="21" customWidth="1"/>
    <col min="2" max="2" width="30.6640625" style="107" customWidth="1"/>
    <col min="3" max="3" width="8.5546875" style="21" customWidth="1"/>
    <col min="4" max="4" width="11.5546875" style="21" customWidth="1"/>
    <col min="5" max="5" width="10.88671875" style="21" customWidth="1"/>
    <col min="6" max="14" width="6.6640625" style="71" customWidth="1"/>
    <col min="15" max="20" width="6.6640625" style="108" customWidth="1"/>
    <col min="21" max="25" width="6.6640625" style="71" customWidth="1"/>
    <col min="26" max="31" width="6.6640625" style="108" customWidth="1"/>
    <col min="32" max="33" width="6.88671875" style="71" customWidth="1"/>
    <col min="34" max="37" width="6.6640625" style="71" customWidth="1"/>
    <col min="38" max="40" width="6.6640625" style="108" customWidth="1"/>
    <col min="41" max="41" width="25.5546875" style="21" customWidth="1"/>
    <col min="42" max="42" width="6.109375" style="102" customWidth="1"/>
    <col min="43" max="44" width="8.88671875" style="102"/>
    <col min="45" max="16384" width="8.88671875" style="21"/>
  </cols>
  <sheetData>
    <row r="1" spans="1:42" ht="2.4" customHeight="1" thickBot="1">
      <c r="A1" s="970" t="s">
        <v>234</v>
      </c>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c r="AO1" s="971"/>
      <c r="AP1" s="36"/>
    </row>
    <row r="2" spans="1:42" ht="45.6" customHeight="1">
      <c r="A2" s="972" t="s">
        <v>200</v>
      </c>
      <c r="B2" s="973"/>
      <c r="C2" s="973"/>
      <c r="D2" s="973"/>
      <c r="E2" s="973"/>
      <c r="F2" s="973"/>
      <c r="G2" s="973"/>
      <c r="H2" s="973"/>
      <c r="I2" s="973"/>
      <c r="J2" s="973"/>
      <c r="K2" s="973"/>
      <c r="L2" s="973"/>
      <c r="M2" s="973"/>
      <c r="N2" s="973"/>
      <c r="O2" s="973"/>
      <c r="P2" s="973"/>
      <c r="Q2" s="973"/>
      <c r="R2" s="973"/>
      <c r="S2" s="973"/>
      <c r="T2" s="973"/>
      <c r="U2" s="973"/>
      <c r="V2" s="973"/>
      <c r="W2" s="973"/>
      <c r="X2" s="973"/>
      <c r="Y2" s="973"/>
      <c r="Z2" s="973"/>
      <c r="AA2" s="973"/>
      <c r="AB2" s="973"/>
      <c r="AC2" s="973"/>
      <c r="AD2" s="973"/>
      <c r="AE2" s="973"/>
      <c r="AF2" s="973"/>
      <c r="AG2" s="973"/>
      <c r="AH2" s="973"/>
      <c r="AI2" s="973"/>
      <c r="AJ2" s="973"/>
      <c r="AK2" s="973"/>
      <c r="AL2" s="973"/>
      <c r="AM2" s="973"/>
      <c r="AN2" s="973"/>
      <c r="AO2" s="974"/>
      <c r="AP2" s="36"/>
    </row>
    <row r="3" spans="1:42" ht="18" customHeight="1">
      <c r="A3" s="984" t="s">
        <v>285</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4"/>
      <c r="AM3" s="984"/>
      <c r="AN3" s="984"/>
      <c r="AO3" s="985"/>
      <c r="AP3" s="36"/>
    </row>
    <row r="4" spans="1:42" ht="7.8" customHeight="1">
      <c r="A4" s="652"/>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3"/>
      <c r="AP4" s="36"/>
    </row>
    <row r="5" spans="1:42" ht="17.399999999999999" customHeight="1" thickBot="1">
      <c r="A5" s="652"/>
      <c r="B5" s="652" t="s">
        <v>288</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52"/>
      <c r="AO5" s="653"/>
      <c r="AP5" s="36"/>
    </row>
    <row r="6" spans="1:42" ht="25.8" customHeight="1" thickBot="1">
      <c r="A6" s="975" t="s">
        <v>153</v>
      </c>
      <c r="B6" s="976"/>
      <c r="C6" s="976"/>
      <c r="D6" s="976"/>
      <c r="E6" s="976"/>
      <c r="F6" s="518" t="s">
        <v>169</v>
      </c>
      <c r="G6" s="977" t="s">
        <v>54</v>
      </c>
      <c r="H6" s="978"/>
      <c r="I6" s="978"/>
      <c r="J6" s="978"/>
      <c r="K6" s="978"/>
      <c r="L6" s="978"/>
      <c r="M6" s="978"/>
      <c r="N6" s="979"/>
      <c r="O6" s="980" t="s">
        <v>55</v>
      </c>
      <c r="P6" s="981"/>
      <c r="Q6" s="981"/>
      <c r="R6" s="981"/>
      <c r="S6" s="981"/>
      <c r="T6" s="981"/>
      <c r="U6" s="982"/>
      <c r="V6" s="977" t="s">
        <v>56</v>
      </c>
      <c r="W6" s="978"/>
      <c r="X6" s="978"/>
      <c r="Y6" s="978"/>
      <c r="Z6" s="979"/>
      <c r="AA6" s="980" t="s">
        <v>231</v>
      </c>
      <c r="AB6" s="981"/>
      <c r="AC6" s="981"/>
      <c r="AD6" s="981"/>
      <c r="AE6" s="982"/>
      <c r="AF6" s="977" t="s">
        <v>57</v>
      </c>
      <c r="AG6" s="978"/>
      <c r="AH6" s="978"/>
      <c r="AI6" s="978"/>
      <c r="AJ6" s="978"/>
      <c r="AK6" s="979"/>
      <c r="AL6" s="977" t="s">
        <v>58</v>
      </c>
      <c r="AM6" s="978"/>
      <c r="AN6" s="983"/>
      <c r="AO6" s="434" t="s">
        <v>154</v>
      </c>
      <c r="AP6" s="36"/>
    </row>
    <row r="7" spans="1:42" ht="11.4" customHeight="1">
      <c r="A7" s="413"/>
      <c r="B7" s="988" t="s">
        <v>222</v>
      </c>
      <c r="C7" s="989"/>
      <c r="D7" s="989"/>
      <c r="E7" s="990"/>
      <c r="F7" s="998" t="s">
        <v>198</v>
      </c>
      <c r="G7" s="1007">
        <v>2</v>
      </c>
      <c r="H7" s="1007">
        <v>4</v>
      </c>
      <c r="I7" s="1007">
        <v>5</v>
      </c>
      <c r="J7" s="1111" t="s">
        <v>185</v>
      </c>
      <c r="K7" s="1111" t="s">
        <v>186</v>
      </c>
      <c r="L7" s="1007">
        <v>7</v>
      </c>
      <c r="M7" s="1007">
        <v>8</v>
      </c>
      <c r="N7" s="1007">
        <v>9</v>
      </c>
      <c r="O7" s="986" t="s">
        <v>187</v>
      </c>
      <c r="P7" s="986" t="s">
        <v>188</v>
      </c>
      <c r="Q7" s="986" t="s">
        <v>189</v>
      </c>
      <c r="R7" s="986" t="s">
        <v>190</v>
      </c>
      <c r="S7" s="1005" t="s">
        <v>183</v>
      </c>
      <c r="T7" s="1109" t="s">
        <v>191</v>
      </c>
      <c r="U7" s="1109" t="s">
        <v>192</v>
      </c>
      <c r="V7" s="1007">
        <v>13</v>
      </c>
      <c r="W7" s="1007">
        <v>14</v>
      </c>
      <c r="X7" s="1007">
        <v>15</v>
      </c>
      <c r="Y7" s="1007">
        <v>16</v>
      </c>
      <c r="Z7" s="1007">
        <v>17</v>
      </c>
      <c r="AA7" s="986">
        <v>18</v>
      </c>
      <c r="AB7" s="986">
        <v>19</v>
      </c>
      <c r="AC7" s="986" t="s">
        <v>148</v>
      </c>
      <c r="AD7" s="986">
        <v>22</v>
      </c>
      <c r="AE7" s="986" t="s">
        <v>233</v>
      </c>
      <c r="AF7" s="996" t="s">
        <v>239</v>
      </c>
      <c r="AG7" s="997"/>
      <c r="AH7" s="1007">
        <v>26</v>
      </c>
      <c r="AI7" s="1007">
        <v>27</v>
      </c>
      <c r="AJ7" s="1007">
        <v>28</v>
      </c>
      <c r="AK7" s="1007">
        <v>29</v>
      </c>
      <c r="AL7" s="986">
        <v>30</v>
      </c>
      <c r="AM7" s="986">
        <v>31</v>
      </c>
      <c r="AN7" s="1122">
        <v>32</v>
      </c>
      <c r="AO7" s="994" t="s">
        <v>223</v>
      </c>
      <c r="AP7" s="36"/>
    </row>
    <row r="8" spans="1:42" ht="15.6" customHeight="1" thickBot="1">
      <c r="A8" s="413"/>
      <c r="B8" s="991"/>
      <c r="C8" s="992"/>
      <c r="D8" s="992"/>
      <c r="E8" s="993"/>
      <c r="F8" s="999"/>
      <c r="G8" s="1008"/>
      <c r="H8" s="1008"/>
      <c r="I8" s="1008"/>
      <c r="J8" s="1112"/>
      <c r="K8" s="1112"/>
      <c r="L8" s="1008"/>
      <c r="M8" s="1008"/>
      <c r="N8" s="1008"/>
      <c r="O8" s="987"/>
      <c r="P8" s="987"/>
      <c r="Q8" s="987"/>
      <c r="R8" s="987"/>
      <c r="S8" s="1006"/>
      <c r="T8" s="1110"/>
      <c r="U8" s="1110"/>
      <c r="V8" s="1008"/>
      <c r="W8" s="1008"/>
      <c r="X8" s="1008"/>
      <c r="Y8" s="1008"/>
      <c r="Z8" s="1008"/>
      <c r="AA8" s="987"/>
      <c r="AB8" s="987"/>
      <c r="AC8" s="987"/>
      <c r="AD8" s="987"/>
      <c r="AE8" s="987"/>
      <c r="AF8" s="733" t="s">
        <v>193</v>
      </c>
      <c r="AG8" s="733" t="s">
        <v>194</v>
      </c>
      <c r="AH8" s="1008"/>
      <c r="AI8" s="1008"/>
      <c r="AJ8" s="1008"/>
      <c r="AK8" s="1008"/>
      <c r="AL8" s="987"/>
      <c r="AM8" s="987"/>
      <c r="AN8" s="1123"/>
      <c r="AO8" s="995"/>
      <c r="AP8" s="36"/>
    </row>
    <row r="9" spans="1:42" customFormat="1" ht="20.399999999999999" customHeight="1" thickBot="1">
      <c r="A9" s="148"/>
      <c r="B9" s="961" t="s">
        <v>182</v>
      </c>
      <c r="C9" s="962"/>
      <c r="D9" s="962"/>
      <c r="E9" s="962"/>
      <c r="F9" s="414">
        <f t="shared" ref="F9:AN9" si="0">COUNT(F11:F123)</f>
        <v>1</v>
      </c>
      <c r="G9" s="414">
        <f t="shared" si="0"/>
        <v>71</v>
      </c>
      <c r="H9" s="414">
        <f t="shared" si="0"/>
        <v>3</v>
      </c>
      <c r="I9" s="414">
        <f t="shared" si="0"/>
        <v>11</v>
      </c>
      <c r="J9" s="414">
        <f t="shared" si="0"/>
        <v>48</v>
      </c>
      <c r="K9" s="414">
        <f t="shared" si="0"/>
        <v>27</v>
      </c>
      <c r="L9" s="414">
        <f t="shared" si="0"/>
        <v>38</v>
      </c>
      <c r="M9" s="414">
        <f t="shared" si="0"/>
        <v>23</v>
      </c>
      <c r="N9" s="414">
        <f t="shared" si="0"/>
        <v>10</v>
      </c>
      <c r="O9" s="414">
        <f t="shared" si="0"/>
        <v>29</v>
      </c>
      <c r="P9" s="414">
        <f t="shared" si="0"/>
        <v>22</v>
      </c>
      <c r="Q9" s="414">
        <f t="shared" si="0"/>
        <v>2</v>
      </c>
      <c r="R9" s="414">
        <f>COUNT(R11:R123)</f>
        <v>19</v>
      </c>
      <c r="S9" s="414">
        <f>COUNT(S11:S123)</f>
        <v>1</v>
      </c>
      <c r="T9" s="414">
        <f t="shared" si="0"/>
        <v>50</v>
      </c>
      <c r="U9" s="414">
        <f t="shared" si="0"/>
        <v>21</v>
      </c>
      <c r="V9" s="414">
        <f t="shared" si="0"/>
        <v>18</v>
      </c>
      <c r="W9" s="414">
        <f t="shared" si="0"/>
        <v>30</v>
      </c>
      <c r="X9" s="414">
        <f t="shared" si="0"/>
        <v>15</v>
      </c>
      <c r="Y9" s="414">
        <f t="shared" si="0"/>
        <v>11</v>
      </c>
      <c r="Z9" s="414">
        <f t="shared" si="0"/>
        <v>52</v>
      </c>
      <c r="AA9" s="414">
        <f t="shared" si="0"/>
        <v>21</v>
      </c>
      <c r="AB9" s="414">
        <f t="shared" si="0"/>
        <v>27</v>
      </c>
      <c r="AC9" s="414">
        <f t="shared" si="0"/>
        <v>35</v>
      </c>
      <c r="AD9" s="414">
        <f>COUNT(AD11:AD123)</f>
        <v>11</v>
      </c>
      <c r="AE9" s="414">
        <f>COUNT(AE11:AE123)</f>
        <v>1</v>
      </c>
      <c r="AF9" s="414">
        <f t="shared" si="0"/>
        <v>14</v>
      </c>
      <c r="AG9" s="414">
        <f t="shared" si="0"/>
        <v>13</v>
      </c>
      <c r="AH9" s="414">
        <f t="shared" si="0"/>
        <v>14</v>
      </c>
      <c r="AI9" s="414">
        <f t="shared" si="0"/>
        <v>9</v>
      </c>
      <c r="AJ9" s="414">
        <f t="shared" si="0"/>
        <v>16</v>
      </c>
      <c r="AK9" s="414">
        <f t="shared" si="0"/>
        <v>3</v>
      </c>
      <c r="AL9" s="414">
        <f t="shared" si="0"/>
        <v>19</v>
      </c>
      <c r="AM9" s="414">
        <f t="shared" si="0"/>
        <v>7</v>
      </c>
      <c r="AN9" s="414">
        <f t="shared" si="0"/>
        <v>5</v>
      </c>
      <c r="AO9" s="180" t="s">
        <v>235</v>
      </c>
      <c r="AP9" s="36"/>
    </row>
    <row r="10" spans="1:42" ht="63" customHeight="1" thickBot="1">
      <c r="A10" s="418" t="s">
        <v>51</v>
      </c>
      <c r="B10" s="98" t="s">
        <v>273</v>
      </c>
      <c r="C10" s="573" t="s">
        <v>59</v>
      </c>
      <c r="D10" s="99" t="s">
        <v>264</v>
      </c>
      <c r="E10" s="417" t="s">
        <v>263</v>
      </c>
      <c r="F10" s="964" t="s">
        <v>199</v>
      </c>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6"/>
      <c r="AO10" s="100" t="s">
        <v>274</v>
      </c>
      <c r="AP10" s="36"/>
    </row>
    <row r="11" spans="1:42" ht="19.5" customHeight="1">
      <c r="A11" s="149">
        <v>1</v>
      </c>
      <c r="B11" s="109" t="s">
        <v>60</v>
      </c>
      <c r="C11" s="218">
        <f t="shared" ref="C11:C51" si="1">SUM(F11:AN11)</f>
        <v>6</v>
      </c>
      <c r="D11" s="191">
        <f>SUM(C11/C124)</f>
        <v>5.7039642551573347E-4</v>
      </c>
      <c r="E11" s="416">
        <f>SUM(C11/E139)</f>
        <v>5.6454648099360181E-5</v>
      </c>
      <c r="F11" s="244"/>
      <c r="G11" s="245">
        <v>3</v>
      </c>
      <c r="H11" s="245"/>
      <c r="I11" s="245"/>
      <c r="J11" s="246"/>
      <c r="K11" s="246"/>
      <c r="L11" s="245"/>
      <c r="M11" s="245"/>
      <c r="N11" s="245"/>
      <c r="O11" s="247"/>
      <c r="P11" s="247">
        <v>1</v>
      </c>
      <c r="Q11" s="247"/>
      <c r="R11" s="248"/>
      <c r="S11" s="248"/>
      <c r="T11" s="249"/>
      <c r="U11" s="249"/>
      <c r="V11" s="245"/>
      <c r="W11" s="245"/>
      <c r="X11" s="245">
        <v>1</v>
      </c>
      <c r="Y11" s="245"/>
      <c r="Z11" s="245"/>
      <c r="AA11" s="247"/>
      <c r="AB11" s="247"/>
      <c r="AC11" s="247">
        <v>1</v>
      </c>
      <c r="AD11" s="247"/>
      <c r="AE11" s="247"/>
      <c r="AF11" s="719"/>
      <c r="AG11" s="719"/>
      <c r="AH11" s="245"/>
      <c r="AI11" s="245"/>
      <c r="AJ11" s="245"/>
      <c r="AK11" s="245"/>
      <c r="AL11" s="247"/>
      <c r="AM11" s="247"/>
      <c r="AN11" s="248"/>
      <c r="AO11" s="378" t="s">
        <v>60</v>
      </c>
      <c r="AP11" s="36"/>
    </row>
    <row r="12" spans="1:42" ht="19.5" customHeight="1">
      <c r="A12" s="149">
        <v>2</v>
      </c>
      <c r="B12" s="110" t="s">
        <v>61</v>
      </c>
      <c r="C12" s="219">
        <f>SUM(F12:AN12)</f>
        <v>3</v>
      </c>
      <c r="D12" s="192">
        <f>SUM(C12/C124)</f>
        <v>2.8519821275786673E-4</v>
      </c>
      <c r="E12" s="150">
        <f>SUM(C12/E139)</f>
        <v>2.8227324049680091E-5</v>
      </c>
      <c r="F12" s="250"/>
      <c r="G12" s="251">
        <v>2</v>
      </c>
      <c r="H12" s="251"/>
      <c r="I12" s="251"/>
      <c r="J12" s="252">
        <v>1</v>
      </c>
      <c r="K12" s="252"/>
      <c r="L12" s="251"/>
      <c r="M12" s="251"/>
      <c r="N12" s="251"/>
      <c r="O12" s="253"/>
      <c r="P12" s="253"/>
      <c r="Q12" s="253"/>
      <c r="R12" s="254"/>
      <c r="S12" s="254"/>
      <c r="T12" s="255"/>
      <c r="U12" s="255"/>
      <c r="V12" s="251"/>
      <c r="W12" s="251"/>
      <c r="X12" s="251"/>
      <c r="Y12" s="251"/>
      <c r="Z12" s="251"/>
      <c r="AA12" s="253"/>
      <c r="AB12" s="253"/>
      <c r="AC12" s="253"/>
      <c r="AD12" s="253"/>
      <c r="AE12" s="253"/>
      <c r="AF12" s="720"/>
      <c r="AG12" s="720"/>
      <c r="AH12" s="251"/>
      <c r="AI12" s="251"/>
      <c r="AJ12" s="251"/>
      <c r="AK12" s="251"/>
      <c r="AL12" s="253"/>
      <c r="AM12" s="253"/>
      <c r="AN12" s="254"/>
      <c r="AO12" s="379" t="s">
        <v>61</v>
      </c>
      <c r="AP12" s="36"/>
    </row>
    <row r="13" spans="1:42" ht="19.5" customHeight="1">
      <c r="A13" s="149">
        <v>3</v>
      </c>
      <c r="B13" s="110" t="s">
        <v>159</v>
      </c>
      <c r="C13" s="219">
        <f>SUM(F13:AN13)</f>
        <v>1</v>
      </c>
      <c r="D13" s="192">
        <f>SUM(C13/C124)</f>
        <v>9.5066070919288902E-5</v>
      </c>
      <c r="E13" s="150">
        <f>SUM(C13/E139)</f>
        <v>9.4091080165600308E-6</v>
      </c>
      <c r="F13" s="250"/>
      <c r="G13" s="251"/>
      <c r="H13" s="251"/>
      <c r="I13" s="251"/>
      <c r="J13" s="252"/>
      <c r="K13" s="252"/>
      <c r="L13" s="251"/>
      <c r="M13" s="251"/>
      <c r="N13" s="251"/>
      <c r="O13" s="253"/>
      <c r="P13" s="253"/>
      <c r="Q13" s="253"/>
      <c r="R13" s="254"/>
      <c r="S13" s="254"/>
      <c r="T13" s="255">
        <v>1</v>
      </c>
      <c r="U13" s="255"/>
      <c r="V13" s="251"/>
      <c r="W13" s="251"/>
      <c r="X13" s="251"/>
      <c r="Y13" s="251"/>
      <c r="Z13" s="251"/>
      <c r="AA13" s="253"/>
      <c r="AB13" s="253"/>
      <c r="AC13" s="253"/>
      <c r="AD13" s="253"/>
      <c r="AE13" s="253"/>
      <c r="AF13" s="720"/>
      <c r="AG13" s="720"/>
      <c r="AH13" s="251"/>
      <c r="AI13" s="251"/>
      <c r="AJ13" s="251"/>
      <c r="AK13" s="251"/>
      <c r="AL13" s="253"/>
      <c r="AM13" s="253"/>
      <c r="AN13" s="254"/>
      <c r="AO13" s="379" t="s">
        <v>159</v>
      </c>
      <c r="AP13" s="36"/>
    </row>
    <row r="14" spans="1:42" ht="19.5" customHeight="1">
      <c r="A14" s="149">
        <v>4</v>
      </c>
      <c r="B14" s="110" t="s">
        <v>62</v>
      </c>
      <c r="C14" s="219">
        <f t="shared" si="1"/>
        <v>27</v>
      </c>
      <c r="D14" s="192">
        <f>SUM(C14/C124)</f>
        <v>2.5667839148208003E-3</v>
      </c>
      <c r="E14" s="150">
        <f>SUM(C14/E139)</f>
        <v>2.5404591644712083E-4</v>
      </c>
      <c r="F14" s="250"/>
      <c r="G14" s="251">
        <v>7</v>
      </c>
      <c r="H14" s="251"/>
      <c r="I14" s="251">
        <v>1</v>
      </c>
      <c r="J14" s="252">
        <v>1</v>
      </c>
      <c r="K14" s="252"/>
      <c r="L14" s="251">
        <v>2</v>
      </c>
      <c r="M14" s="251">
        <v>1</v>
      </c>
      <c r="N14" s="251"/>
      <c r="O14" s="253"/>
      <c r="P14" s="253">
        <v>1</v>
      </c>
      <c r="Q14" s="253"/>
      <c r="R14" s="254"/>
      <c r="S14" s="254"/>
      <c r="T14" s="255">
        <v>6</v>
      </c>
      <c r="U14" s="255"/>
      <c r="V14" s="251">
        <v>1</v>
      </c>
      <c r="W14" s="251">
        <v>1</v>
      </c>
      <c r="X14" s="251">
        <v>1</v>
      </c>
      <c r="Y14" s="251"/>
      <c r="Z14" s="251">
        <v>3</v>
      </c>
      <c r="AA14" s="253">
        <v>2</v>
      </c>
      <c r="AB14" s="253"/>
      <c r="AC14" s="253"/>
      <c r="AD14" s="253"/>
      <c r="AE14" s="253"/>
      <c r="AF14" s="720"/>
      <c r="AG14" s="720"/>
      <c r="AH14" s="251"/>
      <c r="AI14" s="251"/>
      <c r="AJ14" s="251"/>
      <c r="AK14" s="251"/>
      <c r="AL14" s="253"/>
      <c r="AM14" s="253"/>
      <c r="AN14" s="254"/>
      <c r="AO14" s="379" t="s">
        <v>62</v>
      </c>
      <c r="AP14" s="36"/>
    </row>
    <row r="15" spans="1:42" ht="19.5" customHeight="1">
      <c r="A15" s="149">
        <v>5</v>
      </c>
      <c r="B15" s="111" t="s">
        <v>63</v>
      </c>
      <c r="C15" s="220">
        <f t="shared" si="1"/>
        <v>3</v>
      </c>
      <c r="D15" s="193">
        <f>SUM(C15/C124)</f>
        <v>2.8519821275786673E-4</v>
      </c>
      <c r="E15" s="150">
        <f>SUM(C15/E139)</f>
        <v>2.8227324049680091E-5</v>
      </c>
      <c r="F15" s="250"/>
      <c r="G15" s="251"/>
      <c r="H15" s="251"/>
      <c r="I15" s="251"/>
      <c r="J15" s="252"/>
      <c r="K15" s="252"/>
      <c r="L15" s="251">
        <v>1</v>
      </c>
      <c r="M15" s="251"/>
      <c r="N15" s="251"/>
      <c r="O15" s="253"/>
      <c r="P15" s="253"/>
      <c r="Q15" s="253"/>
      <c r="R15" s="254"/>
      <c r="S15" s="254"/>
      <c r="T15" s="255"/>
      <c r="U15" s="255"/>
      <c r="V15" s="251"/>
      <c r="W15" s="251"/>
      <c r="X15" s="251"/>
      <c r="Y15" s="251"/>
      <c r="Z15" s="251"/>
      <c r="AA15" s="253"/>
      <c r="AB15" s="253"/>
      <c r="AC15" s="253">
        <v>1</v>
      </c>
      <c r="AD15" s="253"/>
      <c r="AE15" s="253"/>
      <c r="AF15" s="720">
        <v>1</v>
      </c>
      <c r="AG15" s="720"/>
      <c r="AH15" s="251"/>
      <c r="AI15" s="251"/>
      <c r="AJ15" s="251"/>
      <c r="AK15" s="251"/>
      <c r="AL15" s="253"/>
      <c r="AM15" s="253"/>
      <c r="AN15" s="254"/>
      <c r="AO15" s="379" t="s">
        <v>63</v>
      </c>
      <c r="AP15" s="36"/>
    </row>
    <row r="16" spans="1:42" ht="19.5" customHeight="1" thickBot="1">
      <c r="A16" s="149">
        <v>6</v>
      </c>
      <c r="B16" s="112" t="s">
        <v>64</v>
      </c>
      <c r="C16" s="221">
        <f t="shared" si="1"/>
        <v>6</v>
      </c>
      <c r="D16" s="194">
        <f>SUM(C16/C124)</f>
        <v>5.7039642551573347E-4</v>
      </c>
      <c r="E16" s="217">
        <f>SUM(C16/E139)</f>
        <v>5.6454648099360181E-5</v>
      </c>
      <c r="F16" s="256"/>
      <c r="G16" s="257">
        <v>1</v>
      </c>
      <c r="H16" s="257"/>
      <c r="I16" s="257"/>
      <c r="J16" s="258">
        <v>2</v>
      </c>
      <c r="K16" s="258"/>
      <c r="L16" s="257"/>
      <c r="M16" s="257"/>
      <c r="N16" s="257"/>
      <c r="O16" s="259">
        <v>1</v>
      </c>
      <c r="P16" s="259"/>
      <c r="Q16" s="259"/>
      <c r="R16" s="260"/>
      <c r="S16" s="260"/>
      <c r="T16" s="261"/>
      <c r="U16" s="261"/>
      <c r="V16" s="257"/>
      <c r="W16" s="257">
        <v>1</v>
      </c>
      <c r="X16" s="257"/>
      <c r="Y16" s="257"/>
      <c r="Z16" s="257"/>
      <c r="AA16" s="259"/>
      <c r="AB16" s="259"/>
      <c r="AC16" s="259">
        <v>1</v>
      </c>
      <c r="AD16" s="259"/>
      <c r="AE16" s="259"/>
      <c r="AF16" s="721"/>
      <c r="AG16" s="721"/>
      <c r="AH16" s="257"/>
      <c r="AI16" s="257"/>
      <c r="AJ16" s="257"/>
      <c r="AK16" s="257"/>
      <c r="AL16" s="259"/>
      <c r="AM16" s="259"/>
      <c r="AN16" s="260"/>
      <c r="AO16" s="380" t="s">
        <v>64</v>
      </c>
      <c r="AP16" s="36"/>
    </row>
    <row r="17" spans="1:42" ht="19.5" customHeight="1">
      <c r="A17" s="149">
        <v>7</v>
      </c>
      <c r="B17" s="113" t="s">
        <v>65</v>
      </c>
      <c r="C17" s="222">
        <f t="shared" si="1"/>
        <v>10</v>
      </c>
      <c r="D17" s="195">
        <f>SUM(C17/C124)</f>
        <v>9.5066070919288907E-4</v>
      </c>
      <c r="E17" s="416">
        <f>SUM(C17/E139)</f>
        <v>9.4091080165600304E-5</v>
      </c>
      <c r="F17" s="262"/>
      <c r="G17" s="263">
        <v>6</v>
      </c>
      <c r="H17" s="264"/>
      <c r="I17" s="263"/>
      <c r="J17" s="265"/>
      <c r="K17" s="265"/>
      <c r="L17" s="263"/>
      <c r="M17" s="263"/>
      <c r="N17" s="263"/>
      <c r="O17" s="266">
        <v>3</v>
      </c>
      <c r="P17" s="266"/>
      <c r="Q17" s="266"/>
      <c r="R17" s="267"/>
      <c r="S17" s="267"/>
      <c r="T17" s="268"/>
      <c r="U17" s="268"/>
      <c r="V17" s="263"/>
      <c r="W17" s="263"/>
      <c r="X17" s="263"/>
      <c r="Y17" s="263"/>
      <c r="Z17" s="263"/>
      <c r="AA17" s="266"/>
      <c r="AB17" s="266">
        <v>1</v>
      </c>
      <c r="AC17" s="266"/>
      <c r="AD17" s="266"/>
      <c r="AE17" s="266"/>
      <c r="AF17" s="722"/>
      <c r="AG17" s="722"/>
      <c r="AH17" s="263"/>
      <c r="AI17" s="263"/>
      <c r="AJ17" s="263"/>
      <c r="AK17" s="263"/>
      <c r="AL17" s="266"/>
      <c r="AM17" s="266"/>
      <c r="AN17" s="267"/>
      <c r="AO17" s="381" t="s">
        <v>65</v>
      </c>
      <c r="AP17" s="36"/>
    </row>
    <row r="18" spans="1:42" ht="19.5" customHeight="1">
      <c r="A18" s="149">
        <v>8</v>
      </c>
      <c r="B18" s="114" t="s">
        <v>66</v>
      </c>
      <c r="C18" s="223">
        <f>SUM(F18:AN18)</f>
        <v>2</v>
      </c>
      <c r="D18" s="196">
        <f>SUM(C18/C124)</f>
        <v>1.901321418385778E-4</v>
      </c>
      <c r="E18" s="150">
        <f>SUM(C18/E139)</f>
        <v>1.8818216033120062E-5</v>
      </c>
      <c r="F18" s="250"/>
      <c r="G18" s="251"/>
      <c r="H18" s="251"/>
      <c r="I18" s="251"/>
      <c r="J18" s="252">
        <v>1</v>
      </c>
      <c r="K18" s="252"/>
      <c r="L18" s="251">
        <v>1</v>
      </c>
      <c r="M18" s="251"/>
      <c r="N18" s="251"/>
      <c r="O18" s="253"/>
      <c r="P18" s="253"/>
      <c r="Q18" s="253"/>
      <c r="R18" s="254"/>
      <c r="S18" s="254"/>
      <c r="T18" s="255"/>
      <c r="U18" s="255"/>
      <c r="V18" s="251"/>
      <c r="W18" s="251"/>
      <c r="X18" s="251"/>
      <c r="Y18" s="251"/>
      <c r="Z18" s="251"/>
      <c r="AA18" s="253"/>
      <c r="AB18" s="253"/>
      <c r="AC18" s="253"/>
      <c r="AD18" s="253"/>
      <c r="AE18" s="253"/>
      <c r="AF18" s="720"/>
      <c r="AG18" s="720"/>
      <c r="AH18" s="251"/>
      <c r="AI18" s="251"/>
      <c r="AJ18" s="251"/>
      <c r="AK18" s="251"/>
      <c r="AL18" s="253"/>
      <c r="AM18" s="253"/>
      <c r="AN18" s="254"/>
      <c r="AO18" s="379" t="s">
        <v>66</v>
      </c>
      <c r="AP18" s="36"/>
    </row>
    <row r="19" spans="1:42" ht="19.5" customHeight="1">
      <c r="A19" s="149">
        <v>9</v>
      </c>
      <c r="B19" s="114" t="s">
        <v>67</v>
      </c>
      <c r="C19" s="223">
        <f>SUM(F19:AN19)</f>
        <v>2</v>
      </c>
      <c r="D19" s="196">
        <f>SUM(C19/C124)</f>
        <v>1.901321418385778E-4</v>
      </c>
      <c r="E19" s="150">
        <f>SUM(C19/E139)</f>
        <v>1.8818216033120062E-5</v>
      </c>
      <c r="F19" s="250"/>
      <c r="G19" s="251">
        <v>1</v>
      </c>
      <c r="H19" s="251"/>
      <c r="I19" s="251"/>
      <c r="J19" s="252"/>
      <c r="K19" s="252"/>
      <c r="L19" s="251"/>
      <c r="M19" s="251"/>
      <c r="N19" s="251"/>
      <c r="O19" s="253"/>
      <c r="P19" s="253"/>
      <c r="Q19" s="253"/>
      <c r="R19" s="254"/>
      <c r="S19" s="254"/>
      <c r="T19" s="255"/>
      <c r="U19" s="255"/>
      <c r="V19" s="251"/>
      <c r="W19" s="251"/>
      <c r="X19" s="251"/>
      <c r="Y19" s="251"/>
      <c r="Z19" s="251"/>
      <c r="AA19" s="253"/>
      <c r="AB19" s="253"/>
      <c r="AC19" s="253"/>
      <c r="AD19" s="253"/>
      <c r="AE19" s="253"/>
      <c r="AF19" s="720"/>
      <c r="AG19" s="720"/>
      <c r="AH19" s="251">
        <v>1</v>
      </c>
      <c r="AI19" s="251"/>
      <c r="AJ19" s="251"/>
      <c r="AK19" s="251"/>
      <c r="AL19" s="253"/>
      <c r="AM19" s="253"/>
      <c r="AN19" s="254"/>
      <c r="AO19" s="379" t="s">
        <v>67</v>
      </c>
      <c r="AP19" s="36"/>
    </row>
    <row r="20" spans="1:42" ht="19.5" customHeight="1">
      <c r="A20" s="149">
        <v>10</v>
      </c>
      <c r="B20" s="114" t="s">
        <v>68</v>
      </c>
      <c r="C20" s="223">
        <f t="shared" si="1"/>
        <v>17</v>
      </c>
      <c r="D20" s="196">
        <f>SUM(C20/C124)</f>
        <v>1.6161232056279113E-3</v>
      </c>
      <c r="E20" s="150">
        <f>SUM(C20/E139)</f>
        <v>1.5995483628152051E-4</v>
      </c>
      <c r="F20" s="250"/>
      <c r="G20" s="251">
        <v>4</v>
      </c>
      <c r="H20" s="251"/>
      <c r="I20" s="251"/>
      <c r="J20" s="252">
        <v>2</v>
      </c>
      <c r="K20" s="252"/>
      <c r="L20" s="251"/>
      <c r="M20" s="251"/>
      <c r="N20" s="251"/>
      <c r="O20" s="253">
        <v>2</v>
      </c>
      <c r="P20" s="253"/>
      <c r="Q20" s="253"/>
      <c r="R20" s="254"/>
      <c r="S20" s="254"/>
      <c r="T20" s="255">
        <v>8</v>
      </c>
      <c r="U20" s="255"/>
      <c r="V20" s="251"/>
      <c r="W20" s="251"/>
      <c r="X20" s="251"/>
      <c r="Y20" s="251"/>
      <c r="Z20" s="251"/>
      <c r="AA20" s="253"/>
      <c r="AB20" s="253"/>
      <c r="AC20" s="253">
        <v>1</v>
      </c>
      <c r="AD20" s="253"/>
      <c r="AE20" s="253"/>
      <c r="AF20" s="720"/>
      <c r="AG20" s="720"/>
      <c r="AH20" s="251"/>
      <c r="AI20" s="251"/>
      <c r="AJ20" s="251"/>
      <c r="AK20" s="251"/>
      <c r="AL20" s="253"/>
      <c r="AM20" s="253"/>
      <c r="AN20" s="254"/>
      <c r="AO20" s="379" t="s">
        <v>68</v>
      </c>
      <c r="AP20" s="36"/>
    </row>
    <row r="21" spans="1:42" ht="19.5" customHeight="1">
      <c r="A21" s="149">
        <v>11</v>
      </c>
      <c r="B21" s="114" t="s">
        <v>69</v>
      </c>
      <c r="C21" s="223">
        <f t="shared" si="1"/>
        <v>11</v>
      </c>
      <c r="D21" s="196">
        <f>SUM(C21/C124)</f>
        <v>1.0457267801121781E-3</v>
      </c>
      <c r="E21" s="150">
        <f>SUM(C21/E139)</f>
        <v>1.0350018818216033E-4</v>
      </c>
      <c r="F21" s="250"/>
      <c r="G21" s="251">
        <v>2</v>
      </c>
      <c r="H21" s="251"/>
      <c r="I21" s="251"/>
      <c r="J21" s="252">
        <v>2</v>
      </c>
      <c r="K21" s="252"/>
      <c r="L21" s="251">
        <v>1</v>
      </c>
      <c r="M21" s="251"/>
      <c r="N21" s="251"/>
      <c r="O21" s="253">
        <v>1</v>
      </c>
      <c r="P21" s="253"/>
      <c r="Q21" s="253"/>
      <c r="R21" s="254"/>
      <c r="S21" s="254"/>
      <c r="T21" s="255">
        <v>1</v>
      </c>
      <c r="U21" s="255">
        <v>1</v>
      </c>
      <c r="V21" s="251">
        <v>1</v>
      </c>
      <c r="W21" s="251">
        <v>1</v>
      </c>
      <c r="X21" s="251"/>
      <c r="Y21" s="251"/>
      <c r="Z21" s="251">
        <v>1</v>
      </c>
      <c r="AA21" s="253"/>
      <c r="AB21" s="253"/>
      <c r="AC21" s="253"/>
      <c r="AD21" s="253"/>
      <c r="AE21" s="253"/>
      <c r="AF21" s="720"/>
      <c r="AG21" s="720"/>
      <c r="AH21" s="251"/>
      <c r="AI21" s="251"/>
      <c r="AJ21" s="251"/>
      <c r="AK21" s="251"/>
      <c r="AL21" s="253"/>
      <c r="AM21" s="253"/>
      <c r="AN21" s="254"/>
      <c r="AO21" s="382" t="s">
        <v>69</v>
      </c>
      <c r="AP21" s="36"/>
    </row>
    <row r="22" spans="1:42" ht="19.2" customHeight="1" thickBot="1">
      <c r="A22" s="149">
        <v>12</v>
      </c>
      <c r="B22" s="115" t="s">
        <v>70</v>
      </c>
      <c r="C22" s="224">
        <f t="shared" si="1"/>
        <v>1</v>
      </c>
      <c r="D22" s="197">
        <f>SUM(C22/C124)</f>
        <v>9.5066070919288902E-5</v>
      </c>
      <c r="E22" s="217">
        <f>SUM(C22/E139)</f>
        <v>9.4091080165600308E-6</v>
      </c>
      <c r="F22" s="269"/>
      <c r="G22" s="270"/>
      <c r="H22" s="270"/>
      <c r="I22" s="270"/>
      <c r="J22" s="271"/>
      <c r="K22" s="271"/>
      <c r="L22" s="270"/>
      <c r="M22" s="270"/>
      <c r="N22" s="270"/>
      <c r="O22" s="272"/>
      <c r="P22" s="272"/>
      <c r="Q22" s="272"/>
      <c r="R22" s="273"/>
      <c r="S22" s="273"/>
      <c r="T22" s="274">
        <v>1</v>
      </c>
      <c r="U22" s="274"/>
      <c r="V22" s="270"/>
      <c r="W22" s="270"/>
      <c r="X22" s="270"/>
      <c r="Y22" s="270"/>
      <c r="Z22" s="270"/>
      <c r="AA22" s="272"/>
      <c r="AB22" s="272"/>
      <c r="AC22" s="272"/>
      <c r="AD22" s="272"/>
      <c r="AE22" s="272"/>
      <c r="AF22" s="723"/>
      <c r="AG22" s="723"/>
      <c r="AH22" s="270"/>
      <c r="AI22" s="270"/>
      <c r="AJ22" s="270"/>
      <c r="AK22" s="270"/>
      <c r="AL22" s="272"/>
      <c r="AM22" s="272"/>
      <c r="AN22" s="273"/>
      <c r="AO22" s="383" t="s">
        <v>70</v>
      </c>
      <c r="AP22" s="36"/>
    </row>
    <row r="23" spans="1:42" ht="19.5" customHeight="1">
      <c r="A23" s="149">
        <v>13</v>
      </c>
      <c r="B23" s="109" t="s">
        <v>71</v>
      </c>
      <c r="C23" s="218">
        <f t="shared" si="1"/>
        <v>57</v>
      </c>
      <c r="D23" s="198">
        <f>SUM(C23/C124)</f>
        <v>5.4187660423994678E-3</v>
      </c>
      <c r="E23" s="416">
        <f>SUM(C23/E139)</f>
        <v>5.3631915694392167E-4</v>
      </c>
      <c r="F23" s="262"/>
      <c r="G23" s="263">
        <v>32</v>
      </c>
      <c r="H23" s="263"/>
      <c r="I23" s="263">
        <v>3</v>
      </c>
      <c r="J23" s="265"/>
      <c r="K23" s="265">
        <v>1</v>
      </c>
      <c r="L23" s="263">
        <v>2</v>
      </c>
      <c r="M23" s="263"/>
      <c r="N23" s="263"/>
      <c r="O23" s="266">
        <v>2</v>
      </c>
      <c r="P23" s="266"/>
      <c r="Q23" s="266"/>
      <c r="R23" s="267"/>
      <c r="S23" s="267"/>
      <c r="T23" s="268">
        <v>6</v>
      </c>
      <c r="U23" s="268"/>
      <c r="V23" s="263"/>
      <c r="W23" s="263"/>
      <c r="X23" s="263">
        <v>1</v>
      </c>
      <c r="Y23" s="263"/>
      <c r="Z23" s="263">
        <v>2</v>
      </c>
      <c r="AA23" s="266">
        <v>1</v>
      </c>
      <c r="AB23" s="266">
        <v>1</v>
      </c>
      <c r="AC23" s="266">
        <v>1</v>
      </c>
      <c r="AD23" s="266"/>
      <c r="AE23" s="266"/>
      <c r="AF23" s="722"/>
      <c r="AG23" s="722"/>
      <c r="AH23" s="263"/>
      <c r="AI23" s="263"/>
      <c r="AJ23" s="263">
        <v>1</v>
      </c>
      <c r="AK23" s="263">
        <v>1</v>
      </c>
      <c r="AL23" s="266">
        <v>3</v>
      </c>
      <c r="AM23" s="266"/>
      <c r="AN23" s="267"/>
      <c r="AO23" s="381" t="s">
        <v>71</v>
      </c>
      <c r="AP23" s="36"/>
    </row>
    <row r="24" spans="1:42" ht="19.5" customHeight="1">
      <c r="A24" s="149">
        <v>14</v>
      </c>
      <c r="B24" s="109" t="s">
        <v>72</v>
      </c>
      <c r="C24" s="218">
        <f t="shared" ref="C24:C29" si="2">SUM(F24:AN24)</f>
        <v>1</v>
      </c>
      <c r="D24" s="198">
        <f>SUM(C24/C124)</f>
        <v>9.5066070919288902E-5</v>
      </c>
      <c r="E24" s="150">
        <f>SUM(C24/E139)</f>
        <v>9.4091080165600308E-6</v>
      </c>
      <c r="F24" s="244"/>
      <c r="G24" s="245">
        <v>1</v>
      </c>
      <c r="H24" s="245"/>
      <c r="I24" s="245"/>
      <c r="J24" s="246"/>
      <c r="K24" s="246"/>
      <c r="L24" s="245"/>
      <c r="M24" s="245"/>
      <c r="N24" s="245"/>
      <c r="O24" s="247"/>
      <c r="P24" s="247"/>
      <c r="Q24" s="247"/>
      <c r="R24" s="248"/>
      <c r="S24" s="248"/>
      <c r="T24" s="249"/>
      <c r="U24" s="249"/>
      <c r="V24" s="655"/>
      <c r="W24" s="245"/>
      <c r="X24" s="245"/>
      <c r="Y24" s="245"/>
      <c r="Z24" s="245"/>
      <c r="AA24" s="247"/>
      <c r="AB24" s="247"/>
      <c r="AC24" s="247"/>
      <c r="AD24" s="247"/>
      <c r="AE24" s="247"/>
      <c r="AF24" s="719"/>
      <c r="AG24" s="719"/>
      <c r="AH24" s="245"/>
      <c r="AI24" s="245"/>
      <c r="AJ24" s="245"/>
      <c r="AK24" s="245"/>
      <c r="AL24" s="247"/>
      <c r="AM24" s="247"/>
      <c r="AN24" s="248"/>
      <c r="AO24" s="378" t="s">
        <v>72</v>
      </c>
      <c r="AP24" s="36"/>
    </row>
    <row r="25" spans="1:42" ht="19.5" customHeight="1">
      <c r="A25" s="149">
        <v>15</v>
      </c>
      <c r="B25" s="109" t="s">
        <v>73</v>
      </c>
      <c r="C25" s="218">
        <f t="shared" si="2"/>
        <v>1</v>
      </c>
      <c r="D25" s="198">
        <f>SUM(C25/C124)</f>
        <v>9.5066070919288902E-5</v>
      </c>
      <c r="E25" s="150">
        <f>SUM(C25/E139)</f>
        <v>9.4091080165600308E-6</v>
      </c>
      <c r="F25" s="244"/>
      <c r="G25" s="245">
        <v>1</v>
      </c>
      <c r="H25" s="245"/>
      <c r="I25" s="245"/>
      <c r="J25" s="246"/>
      <c r="K25" s="246"/>
      <c r="L25" s="245"/>
      <c r="M25" s="245"/>
      <c r="N25" s="245"/>
      <c r="O25" s="247"/>
      <c r="P25" s="247"/>
      <c r="Q25" s="247"/>
      <c r="R25" s="248"/>
      <c r="S25" s="248"/>
      <c r="T25" s="249"/>
      <c r="U25" s="249"/>
      <c r="V25" s="245"/>
      <c r="W25" s="245"/>
      <c r="X25" s="245"/>
      <c r="Y25" s="245"/>
      <c r="Z25" s="245"/>
      <c r="AA25" s="247"/>
      <c r="AB25" s="247"/>
      <c r="AC25" s="247"/>
      <c r="AD25" s="247"/>
      <c r="AE25" s="247"/>
      <c r="AF25" s="719"/>
      <c r="AG25" s="719"/>
      <c r="AH25" s="245"/>
      <c r="AI25" s="245"/>
      <c r="AJ25" s="245"/>
      <c r="AK25" s="245"/>
      <c r="AL25" s="247"/>
      <c r="AM25" s="247"/>
      <c r="AN25" s="248"/>
      <c r="AO25" s="378" t="s">
        <v>73</v>
      </c>
      <c r="AP25" s="36"/>
    </row>
    <row r="26" spans="1:42" ht="19.5" customHeight="1">
      <c r="A26" s="149">
        <v>16</v>
      </c>
      <c r="B26" s="110" t="s">
        <v>74</v>
      </c>
      <c r="C26" s="219">
        <f t="shared" si="2"/>
        <v>205</v>
      </c>
      <c r="D26" s="192">
        <f>SUM(C26/C124)</f>
        <v>1.9488544538454226E-2</v>
      </c>
      <c r="E26" s="150">
        <f>SUM(C26/E139)</f>
        <v>1.9288671433948061E-3</v>
      </c>
      <c r="F26" s="250"/>
      <c r="G26" s="251">
        <v>53</v>
      </c>
      <c r="H26" s="251"/>
      <c r="I26" s="251"/>
      <c r="J26" s="252">
        <v>10</v>
      </c>
      <c r="K26" s="252">
        <v>3</v>
      </c>
      <c r="L26" s="251">
        <v>7</v>
      </c>
      <c r="M26" s="251">
        <v>6</v>
      </c>
      <c r="N26" s="251">
        <v>6</v>
      </c>
      <c r="O26" s="253">
        <v>5</v>
      </c>
      <c r="P26" s="253">
        <v>8</v>
      </c>
      <c r="Q26" s="253"/>
      <c r="R26" s="254"/>
      <c r="S26" s="254"/>
      <c r="T26" s="255">
        <v>20</v>
      </c>
      <c r="U26" s="255">
        <v>2</v>
      </c>
      <c r="V26" s="251">
        <v>3</v>
      </c>
      <c r="W26" s="251">
        <v>8</v>
      </c>
      <c r="X26" s="251"/>
      <c r="Y26" s="251"/>
      <c r="Z26" s="251">
        <v>10</v>
      </c>
      <c r="AA26" s="253">
        <v>2</v>
      </c>
      <c r="AB26" s="253">
        <v>8</v>
      </c>
      <c r="AC26" s="253">
        <v>41</v>
      </c>
      <c r="AD26" s="253">
        <v>2</v>
      </c>
      <c r="AE26" s="253"/>
      <c r="AF26" s="720">
        <v>4</v>
      </c>
      <c r="AG26" s="720"/>
      <c r="AH26" s="251">
        <v>2</v>
      </c>
      <c r="AI26" s="251"/>
      <c r="AJ26" s="251">
        <v>3</v>
      </c>
      <c r="AK26" s="251"/>
      <c r="AL26" s="253"/>
      <c r="AM26" s="253">
        <v>1</v>
      </c>
      <c r="AN26" s="254">
        <v>1</v>
      </c>
      <c r="AO26" s="379" t="s">
        <v>74</v>
      </c>
      <c r="AP26" s="36"/>
    </row>
    <row r="27" spans="1:42" ht="19.5" customHeight="1">
      <c r="A27" s="149">
        <v>17</v>
      </c>
      <c r="B27" s="110" t="s">
        <v>75</v>
      </c>
      <c r="C27" s="219">
        <f t="shared" si="2"/>
        <v>1</v>
      </c>
      <c r="D27" s="192">
        <f>SUM(C27/C124)</f>
        <v>9.5066070919288902E-5</v>
      </c>
      <c r="E27" s="150">
        <f>SUM(C27/E139)</f>
        <v>9.4091080165600308E-6</v>
      </c>
      <c r="F27" s="250"/>
      <c r="G27" s="251">
        <v>1</v>
      </c>
      <c r="H27" s="251"/>
      <c r="I27" s="251"/>
      <c r="J27" s="252"/>
      <c r="K27" s="252"/>
      <c r="L27" s="251"/>
      <c r="M27" s="251"/>
      <c r="N27" s="251"/>
      <c r="O27" s="253"/>
      <c r="P27" s="253"/>
      <c r="Q27" s="253"/>
      <c r="R27" s="254"/>
      <c r="S27" s="254"/>
      <c r="T27" s="255"/>
      <c r="U27" s="255"/>
      <c r="V27" s="251"/>
      <c r="W27" s="251"/>
      <c r="X27" s="251"/>
      <c r="Y27" s="251"/>
      <c r="Z27" s="251"/>
      <c r="AA27" s="253"/>
      <c r="AB27" s="253"/>
      <c r="AC27" s="253"/>
      <c r="AD27" s="253"/>
      <c r="AE27" s="253"/>
      <c r="AF27" s="720"/>
      <c r="AG27" s="720"/>
      <c r="AH27" s="251"/>
      <c r="AI27" s="251"/>
      <c r="AJ27" s="251"/>
      <c r="AK27" s="251"/>
      <c r="AL27" s="253"/>
      <c r="AM27" s="253"/>
      <c r="AN27" s="254"/>
      <c r="AO27" s="379" t="s">
        <v>75</v>
      </c>
      <c r="AP27" s="36"/>
    </row>
    <row r="28" spans="1:42" ht="19.5" customHeight="1">
      <c r="A28" s="149">
        <v>18</v>
      </c>
      <c r="B28" s="472" t="s">
        <v>214</v>
      </c>
      <c r="C28" s="219">
        <f t="shared" si="2"/>
        <v>3</v>
      </c>
      <c r="D28" s="192">
        <f>SUM(C28/C124)</f>
        <v>2.8519821275786673E-4</v>
      </c>
      <c r="E28" s="150">
        <f>SUM(C28/E139)</f>
        <v>2.8227324049680091E-5</v>
      </c>
      <c r="F28" s="250"/>
      <c r="G28" s="251"/>
      <c r="H28" s="251"/>
      <c r="I28" s="251"/>
      <c r="J28" s="252"/>
      <c r="K28" s="252"/>
      <c r="L28" s="251"/>
      <c r="M28" s="251"/>
      <c r="N28" s="251"/>
      <c r="O28" s="253"/>
      <c r="P28" s="253"/>
      <c r="Q28" s="253"/>
      <c r="R28" s="254">
        <v>3</v>
      </c>
      <c r="S28" s="254"/>
      <c r="T28" s="255"/>
      <c r="U28" s="255"/>
      <c r="V28" s="251"/>
      <c r="W28" s="251"/>
      <c r="X28" s="251"/>
      <c r="Y28" s="251"/>
      <c r="Z28" s="251"/>
      <c r="AA28" s="253"/>
      <c r="AB28" s="253"/>
      <c r="AC28" s="253"/>
      <c r="AD28" s="253"/>
      <c r="AE28" s="253"/>
      <c r="AF28" s="720"/>
      <c r="AG28" s="720"/>
      <c r="AH28" s="251"/>
      <c r="AI28" s="251"/>
      <c r="AJ28" s="251"/>
      <c r="AK28" s="251"/>
      <c r="AL28" s="253"/>
      <c r="AM28" s="253"/>
      <c r="AN28" s="254"/>
      <c r="AO28" s="473" t="s">
        <v>214</v>
      </c>
      <c r="AP28" s="36"/>
    </row>
    <row r="29" spans="1:42" ht="19.5" customHeight="1">
      <c r="A29" s="149">
        <v>19</v>
      </c>
      <c r="B29" s="110" t="s">
        <v>164</v>
      </c>
      <c r="C29" s="219">
        <f t="shared" si="2"/>
        <v>1</v>
      </c>
      <c r="D29" s="192">
        <f>SUM(C29/C124)</f>
        <v>9.5066070919288902E-5</v>
      </c>
      <c r="E29" s="150">
        <f>SUM(C29/E139)</f>
        <v>9.4091080165600308E-6</v>
      </c>
      <c r="F29" s="250"/>
      <c r="G29" s="251"/>
      <c r="H29" s="251"/>
      <c r="I29" s="251"/>
      <c r="J29" s="252"/>
      <c r="K29" s="252"/>
      <c r="L29" s="251"/>
      <c r="M29" s="251"/>
      <c r="N29" s="251"/>
      <c r="O29" s="253"/>
      <c r="P29" s="253"/>
      <c r="Q29" s="253"/>
      <c r="R29" s="254"/>
      <c r="S29" s="254"/>
      <c r="T29" s="255"/>
      <c r="U29" s="255"/>
      <c r="V29" s="251"/>
      <c r="W29" s="251"/>
      <c r="X29" s="251"/>
      <c r="Y29" s="251"/>
      <c r="Z29" s="251">
        <v>1</v>
      </c>
      <c r="AA29" s="253"/>
      <c r="AB29" s="253"/>
      <c r="AC29" s="253"/>
      <c r="AD29" s="253"/>
      <c r="AE29" s="253"/>
      <c r="AF29" s="720"/>
      <c r="AG29" s="720"/>
      <c r="AH29" s="251"/>
      <c r="AI29" s="251"/>
      <c r="AJ29" s="251"/>
      <c r="AK29" s="251"/>
      <c r="AL29" s="253"/>
      <c r="AM29" s="253"/>
      <c r="AN29" s="254"/>
      <c r="AO29" s="379" t="s">
        <v>164</v>
      </c>
      <c r="AP29" s="36"/>
    </row>
    <row r="30" spans="1:42" ht="19.5" customHeight="1">
      <c r="A30" s="149">
        <v>20</v>
      </c>
      <c r="B30" s="110" t="s">
        <v>76</v>
      </c>
      <c r="C30" s="219">
        <f t="shared" si="1"/>
        <v>27</v>
      </c>
      <c r="D30" s="192">
        <f>SUM(C30/C124)</f>
        <v>2.5667839148208003E-3</v>
      </c>
      <c r="E30" s="150">
        <f>SUM(C30/E139)</f>
        <v>2.5404591644712083E-4</v>
      </c>
      <c r="F30" s="250"/>
      <c r="G30" s="251">
        <v>15</v>
      </c>
      <c r="H30" s="251"/>
      <c r="I30" s="251"/>
      <c r="J30" s="252">
        <v>1</v>
      </c>
      <c r="K30" s="252"/>
      <c r="L30" s="251">
        <v>1</v>
      </c>
      <c r="M30" s="251"/>
      <c r="N30" s="251"/>
      <c r="O30" s="253"/>
      <c r="P30" s="253"/>
      <c r="Q30" s="253"/>
      <c r="R30" s="254">
        <v>1</v>
      </c>
      <c r="S30" s="254"/>
      <c r="T30" s="255">
        <v>2</v>
      </c>
      <c r="U30" s="255">
        <v>1</v>
      </c>
      <c r="V30" s="251"/>
      <c r="W30" s="251">
        <v>1</v>
      </c>
      <c r="X30" s="251">
        <v>1</v>
      </c>
      <c r="Y30" s="251"/>
      <c r="Z30" s="251">
        <v>1</v>
      </c>
      <c r="AA30" s="253">
        <v>1</v>
      </c>
      <c r="AB30" s="253"/>
      <c r="AC30" s="253"/>
      <c r="AD30" s="253"/>
      <c r="AE30" s="253"/>
      <c r="AF30" s="720"/>
      <c r="AG30" s="720"/>
      <c r="AH30" s="251">
        <v>1</v>
      </c>
      <c r="AI30" s="251"/>
      <c r="AJ30" s="251"/>
      <c r="AK30" s="251"/>
      <c r="AL30" s="253">
        <v>1</v>
      </c>
      <c r="AM30" s="253"/>
      <c r="AN30" s="254"/>
      <c r="AO30" s="379" t="s">
        <v>76</v>
      </c>
      <c r="AP30" s="36"/>
    </row>
    <row r="31" spans="1:42" ht="19.5" customHeight="1" thickBot="1">
      <c r="A31" s="149">
        <v>21</v>
      </c>
      <c r="B31" s="112" t="s">
        <v>77</v>
      </c>
      <c r="C31" s="221">
        <f t="shared" si="1"/>
        <v>82</v>
      </c>
      <c r="D31" s="194">
        <f>SUM(C31/C124)</f>
        <v>7.7954178153816899E-3</v>
      </c>
      <c r="E31" s="217">
        <f>SUM(C31/E139)</f>
        <v>7.7154685735792252E-4</v>
      </c>
      <c r="F31" s="256"/>
      <c r="G31" s="257">
        <v>44</v>
      </c>
      <c r="H31" s="257"/>
      <c r="I31" s="257"/>
      <c r="J31" s="258">
        <v>1</v>
      </c>
      <c r="K31" s="258">
        <v>4</v>
      </c>
      <c r="L31" s="257">
        <v>13</v>
      </c>
      <c r="M31" s="257"/>
      <c r="N31" s="257"/>
      <c r="O31" s="259"/>
      <c r="P31" s="259"/>
      <c r="Q31" s="259"/>
      <c r="R31" s="260">
        <v>1</v>
      </c>
      <c r="S31" s="260"/>
      <c r="T31" s="261">
        <v>4</v>
      </c>
      <c r="U31" s="261">
        <v>1</v>
      </c>
      <c r="V31" s="257"/>
      <c r="W31" s="257">
        <v>2</v>
      </c>
      <c r="X31" s="257">
        <v>1</v>
      </c>
      <c r="Y31" s="257"/>
      <c r="Z31" s="257">
        <v>1</v>
      </c>
      <c r="AA31" s="259">
        <v>2</v>
      </c>
      <c r="AB31" s="259">
        <v>1</v>
      </c>
      <c r="AC31" s="259">
        <v>5</v>
      </c>
      <c r="AD31" s="259"/>
      <c r="AE31" s="259"/>
      <c r="AF31" s="721"/>
      <c r="AG31" s="721"/>
      <c r="AH31" s="257">
        <v>1</v>
      </c>
      <c r="AI31" s="257"/>
      <c r="AJ31" s="257"/>
      <c r="AK31" s="257"/>
      <c r="AL31" s="259">
        <v>1</v>
      </c>
      <c r="AM31" s="259"/>
      <c r="AN31" s="260"/>
      <c r="AO31" s="380" t="s">
        <v>77</v>
      </c>
      <c r="AP31" s="36"/>
    </row>
    <row r="32" spans="1:42" ht="19.5" customHeight="1">
      <c r="A32" s="149">
        <v>22</v>
      </c>
      <c r="B32" s="113" t="s">
        <v>78</v>
      </c>
      <c r="C32" s="222">
        <f t="shared" si="1"/>
        <v>96</v>
      </c>
      <c r="D32" s="195">
        <f>SUM(C32/C124)</f>
        <v>9.1263428082517355E-3</v>
      </c>
      <c r="E32" s="416">
        <f>SUM(C32/E139)</f>
        <v>9.032743695897629E-4</v>
      </c>
      <c r="F32" s="262"/>
      <c r="G32" s="263">
        <v>50</v>
      </c>
      <c r="H32" s="263"/>
      <c r="I32" s="263"/>
      <c r="J32" s="265">
        <v>3</v>
      </c>
      <c r="K32" s="265">
        <v>3</v>
      </c>
      <c r="L32" s="263">
        <v>5</v>
      </c>
      <c r="M32" s="263">
        <v>1</v>
      </c>
      <c r="N32" s="263"/>
      <c r="O32" s="266">
        <v>4</v>
      </c>
      <c r="P32" s="266">
        <v>2</v>
      </c>
      <c r="Q32" s="266"/>
      <c r="R32" s="267">
        <v>1</v>
      </c>
      <c r="S32" s="267"/>
      <c r="T32" s="268">
        <v>9</v>
      </c>
      <c r="U32" s="268"/>
      <c r="V32" s="263">
        <v>1</v>
      </c>
      <c r="W32" s="263"/>
      <c r="X32" s="263"/>
      <c r="Y32" s="263"/>
      <c r="Z32" s="263">
        <v>4</v>
      </c>
      <c r="AA32" s="266">
        <v>1</v>
      </c>
      <c r="AB32" s="266">
        <v>4</v>
      </c>
      <c r="AC32" s="266">
        <v>2</v>
      </c>
      <c r="AD32" s="266"/>
      <c r="AE32" s="266"/>
      <c r="AF32" s="722"/>
      <c r="AG32" s="722"/>
      <c r="AH32" s="263"/>
      <c r="AI32" s="263">
        <v>1</v>
      </c>
      <c r="AJ32" s="263">
        <v>4</v>
      </c>
      <c r="AK32" s="263"/>
      <c r="AL32" s="266">
        <v>1</v>
      </c>
      <c r="AM32" s="266"/>
      <c r="AN32" s="267"/>
      <c r="AO32" s="381" t="s">
        <v>78</v>
      </c>
      <c r="AP32" s="36"/>
    </row>
    <row r="33" spans="1:42" ht="19.5" customHeight="1" thickBot="1">
      <c r="A33" s="149">
        <v>23</v>
      </c>
      <c r="B33" s="115" t="s">
        <v>79</v>
      </c>
      <c r="C33" s="224">
        <f t="shared" si="1"/>
        <v>217</v>
      </c>
      <c r="D33" s="197">
        <f>SUM(C33/C124)</f>
        <v>2.0629337389485691E-2</v>
      </c>
      <c r="E33" s="152">
        <f>SUM(C33/E139)</f>
        <v>2.0417764395935264E-3</v>
      </c>
      <c r="F33" s="269"/>
      <c r="G33" s="270">
        <v>113</v>
      </c>
      <c r="H33" s="270"/>
      <c r="I33" s="270"/>
      <c r="J33" s="271">
        <v>6</v>
      </c>
      <c r="K33" s="271">
        <v>2</v>
      </c>
      <c r="L33" s="270">
        <v>8</v>
      </c>
      <c r="M33" s="270"/>
      <c r="N33" s="270">
        <v>5</v>
      </c>
      <c r="O33" s="272">
        <v>11</v>
      </c>
      <c r="P33" s="272">
        <v>3</v>
      </c>
      <c r="Q33" s="272"/>
      <c r="R33" s="273">
        <v>4</v>
      </c>
      <c r="S33" s="273"/>
      <c r="T33" s="274">
        <v>13</v>
      </c>
      <c r="U33" s="274">
        <v>2</v>
      </c>
      <c r="V33" s="270"/>
      <c r="W33" s="270">
        <v>1</v>
      </c>
      <c r="X33" s="270"/>
      <c r="Y33" s="270">
        <v>1</v>
      </c>
      <c r="Z33" s="270">
        <v>7</v>
      </c>
      <c r="AA33" s="272">
        <v>1</v>
      </c>
      <c r="AB33" s="272">
        <v>7</v>
      </c>
      <c r="AC33" s="272">
        <v>4</v>
      </c>
      <c r="AD33" s="272">
        <v>1</v>
      </c>
      <c r="AE33" s="272"/>
      <c r="AF33" s="723">
        <v>22</v>
      </c>
      <c r="AG33" s="723">
        <v>1</v>
      </c>
      <c r="AH33" s="270"/>
      <c r="AI33" s="270"/>
      <c r="AJ33" s="270">
        <v>2</v>
      </c>
      <c r="AK33" s="270"/>
      <c r="AL33" s="272">
        <v>3</v>
      </c>
      <c r="AM33" s="272"/>
      <c r="AN33" s="273"/>
      <c r="AO33" s="383" t="s">
        <v>79</v>
      </c>
      <c r="AP33" s="36"/>
    </row>
    <row r="34" spans="1:42" ht="19.5" customHeight="1">
      <c r="A34" s="149">
        <v>24</v>
      </c>
      <c r="B34" s="109" t="s">
        <v>181</v>
      </c>
      <c r="C34" s="218">
        <f t="shared" si="1"/>
        <v>11</v>
      </c>
      <c r="D34" s="198">
        <f>SUM(C34/C124)</f>
        <v>1.0457267801121781E-3</v>
      </c>
      <c r="E34" s="150">
        <f>SUM(C34/E139)</f>
        <v>1.0350018818216033E-4</v>
      </c>
      <c r="F34" s="262"/>
      <c r="G34" s="263">
        <v>6</v>
      </c>
      <c r="H34" s="263"/>
      <c r="I34" s="263"/>
      <c r="J34" s="265"/>
      <c r="K34" s="265"/>
      <c r="L34" s="263"/>
      <c r="M34" s="263"/>
      <c r="N34" s="263"/>
      <c r="O34" s="266"/>
      <c r="P34" s="266"/>
      <c r="Q34" s="266"/>
      <c r="R34" s="267"/>
      <c r="S34" s="267"/>
      <c r="T34" s="268">
        <v>1</v>
      </c>
      <c r="U34" s="268"/>
      <c r="V34" s="263"/>
      <c r="W34" s="263">
        <v>1</v>
      </c>
      <c r="X34" s="263"/>
      <c r="Y34" s="263"/>
      <c r="Z34" s="263">
        <v>2</v>
      </c>
      <c r="AA34" s="266"/>
      <c r="AB34" s="266">
        <v>1</v>
      </c>
      <c r="AC34" s="266"/>
      <c r="AD34" s="266"/>
      <c r="AE34" s="266"/>
      <c r="AF34" s="722"/>
      <c r="AG34" s="722"/>
      <c r="AH34" s="263"/>
      <c r="AI34" s="263"/>
      <c r="AJ34" s="263"/>
      <c r="AK34" s="263"/>
      <c r="AL34" s="266"/>
      <c r="AM34" s="266"/>
      <c r="AN34" s="267"/>
      <c r="AO34" s="381" t="s">
        <v>181</v>
      </c>
      <c r="AP34" s="36"/>
    </row>
    <row r="35" spans="1:42" ht="19.5" customHeight="1" thickBot="1">
      <c r="A35" s="149">
        <v>25</v>
      </c>
      <c r="B35" s="112" t="s">
        <v>80</v>
      </c>
      <c r="C35" s="221">
        <f>SUM(F35:AN35)</f>
        <v>17</v>
      </c>
      <c r="D35" s="194">
        <f>SUM(C35/C124)</f>
        <v>1.6161232056279113E-3</v>
      </c>
      <c r="E35" s="217">
        <f>SUM(C35/E139)</f>
        <v>1.5995483628152051E-4</v>
      </c>
      <c r="F35" s="256"/>
      <c r="G35" s="257">
        <v>10</v>
      </c>
      <c r="H35" s="257"/>
      <c r="I35" s="257"/>
      <c r="J35" s="258"/>
      <c r="K35" s="258"/>
      <c r="L35" s="257"/>
      <c r="M35" s="257"/>
      <c r="N35" s="257"/>
      <c r="O35" s="259"/>
      <c r="P35" s="259"/>
      <c r="Q35" s="259"/>
      <c r="R35" s="260">
        <v>1</v>
      </c>
      <c r="S35" s="260"/>
      <c r="T35" s="261">
        <v>2</v>
      </c>
      <c r="U35" s="261">
        <v>1</v>
      </c>
      <c r="V35" s="257"/>
      <c r="W35" s="257">
        <v>1</v>
      </c>
      <c r="X35" s="257"/>
      <c r="Y35" s="257"/>
      <c r="Z35" s="257">
        <v>1</v>
      </c>
      <c r="AA35" s="259"/>
      <c r="AB35" s="259">
        <v>1</v>
      </c>
      <c r="AC35" s="259"/>
      <c r="AD35" s="259"/>
      <c r="AE35" s="259"/>
      <c r="AF35" s="721"/>
      <c r="AG35" s="721"/>
      <c r="AH35" s="257"/>
      <c r="AI35" s="257"/>
      <c r="AJ35" s="257"/>
      <c r="AK35" s="257"/>
      <c r="AL35" s="259"/>
      <c r="AM35" s="259"/>
      <c r="AN35" s="260"/>
      <c r="AO35" s="380" t="s">
        <v>80</v>
      </c>
      <c r="AP35" s="36"/>
    </row>
    <row r="36" spans="1:42" ht="19.5" customHeight="1">
      <c r="A36" s="149">
        <v>26</v>
      </c>
      <c r="B36" s="116" t="s">
        <v>184</v>
      </c>
      <c r="C36" s="225">
        <f>SUM(F36:AN36)</f>
        <v>1</v>
      </c>
      <c r="D36" s="201">
        <f>SUM(C36/C124)</f>
        <v>9.5066070919288902E-5</v>
      </c>
      <c r="E36" s="416">
        <f>SUM(C36/E139)</f>
        <v>9.4091080165600308E-6</v>
      </c>
      <c r="F36" s="419"/>
      <c r="G36" s="263">
        <v>1</v>
      </c>
      <c r="H36" s="263"/>
      <c r="I36" s="263"/>
      <c r="J36" s="265"/>
      <c r="K36" s="265"/>
      <c r="L36" s="263"/>
      <c r="M36" s="263"/>
      <c r="N36" s="263"/>
      <c r="O36" s="266"/>
      <c r="P36" s="266"/>
      <c r="Q36" s="266"/>
      <c r="R36" s="267"/>
      <c r="S36" s="267"/>
      <c r="T36" s="268"/>
      <c r="U36" s="268"/>
      <c r="V36" s="263"/>
      <c r="W36" s="263"/>
      <c r="X36" s="263"/>
      <c r="Y36" s="263"/>
      <c r="Z36" s="263"/>
      <c r="AA36" s="266"/>
      <c r="AB36" s="266"/>
      <c r="AC36" s="266"/>
      <c r="AD36" s="266"/>
      <c r="AE36" s="266"/>
      <c r="AF36" s="722"/>
      <c r="AG36" s="722"/>
      <c r="AH36" s="263"/>
      <c r="AI36" s="263"/>
      <c r="AJ36" s="263"/>
      <c r="AK36" s="263"/>
      <c r="AL36" s="266"/>
      <c r="AM36" s="266"/>
      <c r="AN36" s="267"/>
      <c r="AO36" s="381" t="s">
        <v>184</v>
      </c>
      <c r="AP36" s="36"/>
    </row>
    <row r="37" spans="1:42" ht="19.5" customHeight="1">
      <c r="A37" s="149">
        <v>27</v>
      </c>
      <c r="B37" s="109" t="s">
        <v>155</v>
      </c>
      <c r="C37" s="218">
        <f t="shared" si="1"/>
        <v>3</v>
      </c>
      <c r="D37" s="198">
        <f>SUM(C37/C124)</f>
        <v>2.8519821275786673E-4</v>
      </c>
      <c r="E37" s="151">
        <f>SUM(C37/E139)</f>
        <v>2.8227324049680091E-5</v>
      </c>
      <c r="F37" s="244"/>
      <c r="G37" s="245"/>
      <c r="H37" s="245"/>
      <c r="I37" s="245"/>
      <c r="J37" s="246"/>
      <c r="K37" s="246"/>
      <c r="L37" s="245">
        <v>3</v>
      </c>
      <c r="M37" s="245"/>
      <c r="N37" s="245"/>
      <c r="O37" s="247"/>
      <c r="P37" s="247"/>
      <c r="Q37" s="247"/>
      <c r="R37" s="248"/>
      <c r="S37" s="248"/>
      <c r="T37" s="249"/>
      <c r="U37" s="249"/>
      <c r="V37" s="245"/>
      <c r="W37" s="245"/>
      <c r="X37" s="245"/>
      <c r="Y37" s="245"/>
      <c r="Z37" s="245"/>
      <c r="AA37" s="247"/>
      <c r="AB37" s="247"/>
      <c r="AC37" s="247"/>
      <c r="AD37" s="247"/>
      <c r="AE37" s="247"/>
      <c r="AF37" s="719"/>
      <c r="AG37" s="719"/>
      <c r="AH37" s="245"/>
      <c r="AI37" s="245"/>
      <c r="AJ37" s="245"/>
      <c r="AK37" s="245"/>
      <c r="AL37" s="247"/>
      <c r="AM37" s="247"/>
      <c r="AN37" s="248"/>
      <c r="AO37" s="378" t="s">
        <v>155</v>
      </c>
      <c r="AP37" s="36"/>
    </row>
    <row r="38" spans="1:42" ht="19.5" customHeight="1">
      <c r="A38" s="149">
        <v>28</v>
      </c>
      <c r="B38" s="110" t="s">
        <v>81</v>
      </c>
      <c r="C38" s="219">
        <f t="shared" si="1"/>
        <v>51</v>
      </c>
      <c r="D38" s="192">
        <f>SUM(C38/C124)</f>
        <v>4.8483696168837341E-3</v>
      </c>
      <c r="E38" s="150">
        <f>SUM(C38/E139)</f>
        <v>4.7986450884456152E-4</v>
      </c>
      <c r="F38" s="250"/>
      <c r="G38" s="251">
        <v>23</v>
      </c>
      <c r="H38" s="251"/>
      <c r="I38" s="251">
        <v>1</v>
      </c>
      <c r="J38" s="252">
        <v>2</v>
      </c>
      <c r="K38" s="252">
        <v>2</v>
      </c>
      <c r="L38" s="251">
        <v>9</v>
      </c>
      <c r="M38" s="251">
        <v>1</v>
      </c>
      <c r="N38" s="251"/>
      <c r="O38" s="253">
        <v>1</v>
      </c>
      <c r="P38" s="253">
        <v>2</v>
      </c>
      <c r="Q38" s="253"/>
      <c r="R38" s="254"/>
      <c r="S38" s="254"/>
      <c r="T38" s="255">
        <v>3</v>
      </c>
      <c r="U38" s="255">
        <v>1</v>
      </c>
      <c r="V38" s="251"/>
      <c r="W38" s="251">
        <v>2</v>
      </c>
      <c r="X38" s="251"/>
      <c r="Y38" s="251"/>
      <c r="Z38" s="251">
        <v>2</v>
      </c>
      <c r="AA38" s="253"/>
      <c r="AB38" s="253"/>
      <c r="AC38" s="253">
        <v>1</v>
      </c>
      <c r="AD38" s="253"/>
      <c r="AE38" s="253"/>
      <c r="AF38" s="720"/>
      <c r="AG38" s="720"/>
      <c r="AH38" s="251"/>
      <c r="AI38" s="251"/>
      <c r="AJ38" s="251"/>
      <c r="AK38" s="251"/>
      <c r="AL38" s="253">
        <v>1</v>
      </c>
      <c r="AM38" s="253"/>
      <c r="AN38" s="254"/>
      <c r="AO38" s="379" t="s">
        <v>81</v>
      </c>
      <c r="AP38" s="36"/>
    </row>
    <row r="39" spans="1:42" ht="19.5" customHeight="1">
      <c r="A39" s="149">
        <v>29</v>
      </c>
      <c r="B39" s="110" t="s">
        <v>82</v>
      </c>
      <c r="C39" s="219">
        <f t="shared" si="1"/>
        <v>1</v>
      </c>
      <c r="D39" s="192">
        <f>SUM(C39/C124)</f>
        <v>9.5066070919288902E-5</v>
      </c>
      <c r="E39" s="150">
        <f>SUM(C39/E139)</f>
        <v>9.4091080165600308E-6</v>
      </c>
      <c r="F39" s="250"/>
      <c r="G39" s="251"/>
      <c r="H39" s="251"/>
      <c r="I39" s="251"/>
      <c r="J39" s="252"/>
      <c r="K39" s="252">
        <v>1</v>
      </c>
      <c r="L39" s="251"/>
      <c r="M39" s="251"/>
      <c r="N39" s="251"/>
      <c r="O39" s="253"/>
      <c r="P39" s="253"/>
      <c r="Q39" s="253"/>
      <c r="R39" s="254"/>
      <c r="S39" s="254"/>
      <c r="T39" s="255"/>
      <c r="U39" s="255"/>
      <c r="V39" s="251"/>
      <c r="W39" s="251"/>
      <c r="X39" s="251"/>
      <c r="Y39" s="251"/>
      <c r="Z39" s="251"/>
      <c r="AA39" s="253"/>
      <c r="AB39" s="253"/>
      <c r="AC39" s="253"/>
      <c r="AD39" s="253"/>
      <c r="AE39" s="253"/>
      <c r="AF39" s="720"/>
      <c r="AG39" s="720"/>
      <c r="AH39" s="251"/>
      <c r="AI39" s="251"/>
      <c r="AJ39" s="251"/>
      <c r="AK39" s="251"/>
      <c r="AL39" s="253"/>
      <c r="AM39" s="253"/>
      <c r="AN39" s="254"/>
      <c r="AO39" s="379" t="s">
        <v>82</v>
      </c>
      <c r="AP39" s="36"/>
    </row>
    <row r="40" spans="1:42" ht="19.5" customHeight="1">
      <c r="A40" s="149">
        <v>30</v>
      </c>
      <c r="B40" s="117" t="s">
        <v>83</v>
      </c>
      <c r="C40" s="226">
        <f t="shared" si="1"/>
        <v>1341</v>
      </c>
      <c r="D40" s="200">
        <f>SUM(C40/C124)</f>
        <v>0.12748360110276644</v>
      </c>
      <c r="E40" s="150">
        <f>SUM(C40/E139)</f>
        <v>1.2617613850207E-2</v>
      </c>
      <c r="F40" s="250"/>
      <c r="G40" s="251">
        <v>505</v>
      </c>
      <c r="H40" s="251">
        <v>2</v>
      </c>
      <c r="I40" s="251">
        <v>2</v>
      </c>
      <c r="J40" s="252">
        <v>10</v>
      </c>
      <c r="K40" s="252">
        <v>11</v>
      </c>
      <c r="L40" s="251">
        <v>35</v>
      </c>
      <c r="M40" s="251">
        <v>2</v>
      </c>
      <c r="N40" s="251">
        <v>25</v>
      </c>
      <c r="O40" s="253">
        <v>73</v>
      </c>
      <c r="P40" s="253">
        <v>67</v>
      </c>
      <c r="Q40" s="253"/>
      <c r="R40" s="254">
        <v>18</v>
      </c>
      <c r="S40" s="254"/>
      <c r="T40" s="255">
        <v>135</v>
      </c>
      <c r="U40" s="255">
        <v>11</v>
      </c>
      <c r="V40" s="251">
        <v>13</v>
      </c>
      <c r="W40" s="251">
        <v>6</v>
      </c>
      <c r="X40" s="251">
        <v>10</v>
      </c>
      <c r="Y40" s="251">
        <v>10</v>
      </c>
      <c r="Z40" s="251">
        <v>21</v>
      </c>
      <c r="AA40" s="253">
        <v>10</v>
      </c>
      <c r="AB40" s="253">
        <v>19</v>
      </c>
      <c r="AC40" s="253">
        <v>123</v>
      </c>
      <c r="AD40" s="253">
        <v>5</v>
      </c>
      <c r="AE40" s="253"/>
      <c r="AF40" s="720">
        <v>148</v>
      </c>
      <c r="AG40" s="720">
        <v>43</v>
      </c>
      <c r="AH40" s="251">
        <v>10</v>
      </c>
      <c r="AI40" s="251">
        <v>2</v>
      </c>
      <c r="AJ40" s="251">
        <v>4</v>
      </c>
      <c r="AK40" s="251"/>
      <c r="AL40" s="253">
        <v>19</v>
      </c>
      <c r="AM40" s="253">
        <v>1</v>
      </c>
      <c r="AN40" s="254">
        <v>1</v>
      </c>
      <c r="AO40" s="379" t="s">
        <v>83</v>
      </c>
      <c r="AP40" s="36"/>
    </row>
    <row r="41" spans="1:42" ht="19.5" customHeight="1" thickBot="1">
      <c r="A41" s="149">
        <v>31</v>
      </c>
      <c r="B41" s="115" t="s">
        <v>84</v>
      </c>
      <c r="C41" s="224">
        <f t="shared" si="1"/>
        <v>3</v>
      </c>
      <c r="D41" s="197">
        <f>SUM(C41/C124)</f>
        <v>2.8519821275786673E-4</v>
      </c>
      <c r="E41" s="217">
        <f>SUM(C41/E139)</f>
        <v>2.8227324049680091E-5</v>
      </c>
      <c r="F41" s="256"/>
      <c r="G41" s="257"/>
      <c r="H41" s="257"/>
      <c r="I41" s="257"/>
      <c r="J41" s="258"/>
      <c r="K41" s="258">
        <v>1</v>
      </c>
      <c r="L41" s="257"/>
      <c r="M41" s="257"/>
      <c r="N41" s="257"/>
      <c r="O41" s="259"/>
      <c r="P41" s="259"/>
      <c r="Q41" s="259"/>
      <c r="R41" s="260"/>
      <c r="S41" s="260"/>
      <c r="T41" s="261"/>
      <c r="U41" s="261"/>
      <c r="V41" s="257"/>
      <c r="W41" s="257"/>
      <c r="X41" s="257"/>
      <c r="Y41" s="257"/>
      <c r="Z41" s="257"/>
      <c r="AA41" s="259"/>
      <c r="AB41" s="259"/>
      <c r="AC41" s="259"/>
      <c r="AD41" s="259"/>
      <c r="AE41" s="259"/>
      <c r="AF41" s="721"/>
      <c r="AG41" s="721"/>
      <c r="AH41" s="257">
        <v>1</v>
      </c>
      <c r="AI41" s="257">
        <v>1</v>
      </c>
      <c r="AJ41" s="257"/>
      <c r="AK41" s="257"/>
      <c r="AL41" s="259"/>
      <c r="AM41" s="259"/>
      <c r="AN41" s="260"/>
      <c r="AO41" s="380" t="s">
        <v>84</v>
      </c>
      <c r="AP41" s="36"/>
    </row>
    <row r="42" spans="1:42" ht="19.5" customHeight="1">
      <c r="A42" s="149">
        <v>32</v>
      </c>
      <c r="B42" s="116" t="s">
        <v>195</v>
      </c>
      <c r="C42" s="227">
        <f>SUM(F42:AN42)</f>
        <v>2</v>
      </c>
      <c r="D42" s="201">
        <f>SUM(C42/C124)</f>
        <v>1.901321418385778E-4</v>
      </c>
      <c r="E42" s="416">
        <f>SUM(C42/E139)</f>
        <v>1.8818216033120062E-5</v>
      </c>
      <c r="F42" s="419"/>
      <c r="G42" s="263">
        <v>2</v>
      </c>
      <c r="H42" s="263"/>
      <c r="I42" s="263"/>
      <c r="J42" s="265"/>
      <c r="K42" s="265"/>
      <c r="L42" s="263"/>
      <c r="M42" s="263"/>
      <c r="N42" s="263"/>
      <c r="O42" s="266"/>
      <c r="P42" s="266"/>
      <c r="Q42" s="266"/>
      <c r="R42" s="267"/>
      <c r="S42" s="267"/>
      <c r="T42" s="268"/>
      <c r="U42" s="268"/>
      <c r="V42" s="263"/>
      <c r="W42" s="263"/>
      <c r="X42" s="263"/>
      <c r="Y42" s="263"/>
      <c r="Z42" s="263"/>
      <c r="AA42" s="266"/>
      <c r="AB42" s="266"/>
      <c r="AC42" s="266"/>
      <c r="AD42" s="266"/>
      <c r="AE42" s="266"/>
      <c r="AF42" s="722"/>
      <c r="AG42" s="722"/>
      <c r="AH42" s="263"/>
      <c r="AI42" s="263"/>
      <c r="AJ42" s="263"/>
      <c r="AK42" s="263"/>
      <c r="AL42" s="266"/>
      <c r="AM42" s="266"/>
      <c r="AN42" s="267"/>
      <c r="AO42" s="381" t="s">
        <v>195</v>
      </c>
      <c r="AP42" s="36"/>
    </row>
    <row r="43" spans="1:42" ht="19.5" customHeight="1">
      <c r="A43" s="149">
        <v>33</v>
      </c>
      <c r="B43" s="109" t="s">
        <v>85</v>
      </c>
      <c r="C43" s="427">
        <f>SUM(F43:AN43)</f>
        <v>6</v>
      </c>
      <c r="D43" s="428">
        <f>SUM(C43/C124)</f>
        <v>5.7039642551573347E-4</v>
      </c>
      <c r="E43" s="151">
        <f>SUM(C43/E139)</f>
        <v>5.6454648099360181E-5</v>
      </c>
      <c r="F43" s="244"/>
      <c r="G43" s="245">
        <v>1</v>
      </c>
      <c r="H43" s="245"/>
      <c r="I43" s="245"/>
      <c r="J43" s="246"/>
      <c r="K43" s="246"/>
      <c r="L43" s="245">
        <v>1</v>
      </c>
      <c r="M43" s="245"/>
      <c r="N43" s="245"/>
      <c r="O43" s="247"/>
      <c r="P43" s="247"/>
      <c r="Q43" s="247"/>
      <c r="R43" s="248"/>
      <c r="S43" s="248"/>
      <c r="T43" s="249"/>
      <c r="U43" s="249"/>
      <c r="V43" s="245"/>
      <c r="W43" s="245">
        <v>2</v>
      </c>
      <c r="X43" s="245"/>
      <c r="Y43" s="245"/>
      <c r="Z43" s="245"/>
      <c r="AA43" s="247"/>
      <c r="AB43" s="247"/>
      <c r="AC43" s="247"/>
      <c r="AD43" s="247"/>
      <c r="AE43" s="247"/>
      <c r="AF43" s="719"/>
      <c r="AG43" s="719"/>
      <c r="AH43" s="245"/>
      <c r="AI43" s="245"/>
      <c r="AJ43" s="245">
        <v>2</v>
      </c>
      <c r="AK43" s="245"/>
      <c r="AL43" s="247"/>
      <c r="AM43" s="247"/>
      <c r="AN43" s="248"/>
      <c r="AO43" s="378" t="s">
        <v>85</v>
      </c>
      <c r="AP43" s="36"/>
    </row>
    <row r="44" spans="1:42" ht="19.5" customHeight="1">
      <c r="A44" s="149">
        <v>34</v>
      </c>
      <c r="B44" s="110" t="s">
        <v>86</v>
      </c>
      <c r="C44" s="228">
        <f t="shared" si="1"/>
        <v>1707</v>
      </c>
      <c r="D44" s="202">
        <f>SUM(C44/C124)</f>
        <v>0.16227778305922616</v>
      </c>
      <c r="E44" s="150">
        <f>SUM(C44/E139)</f>
        <v>1.6061347384267972E-2</v>
      </c>
      <c r="F44" s="250"/>
      <c r="G44" s="251">
        <v>702</v>
      </c>
      <c r="H44" s="251">
        <v>2</v>
      </c>
      <c r="I44" s="251">
        <v>6</v>
      </c>
      <c r="J44" s="252">
        <v>20</v>
      </c>
      <c r="K44" s="252">
        <v>23</v>
      </c>
      <c r="L44" s="251">
        <v>57</v>
      </c>
      <c r="M44" s="251">
        <v>9</v>
      </c>
      <c r="N44" s="251">
        <v>74</v>
      </c>
      <c r="O44" s="253">
        <v>67</v>
      </c>
      <c r="P44" s="253">
        <v>52</v>
      </c>
      <c r="Q44" s="253"/>
      <c r="R44" s="254">
        <v>28</v>
      </c>
      <c r="S44" s="254"/>
      <c r="T44" s="255">
        <v>94</v>
      </c>
      <c r="U44" s="255">
        <v>22</v>
      </c>
      <c r="V44" s="251">
        <v>8</v>
      </c>
      <c r="W44" s="251">
        <v>9</v>
      </c>
      <c r="X44" s="251">
        <v>9</v>
      </c>
      <c r="Y44" s="251">
        <v>4</v>
      </c>
      <c r="Z44" s="251">
        <v>56</v>
      </c>
      <c r="AA44" s="253">
        <v>18</v>
      </c>
      <c r="AB44" s="253">
        <v>49</v>
      </c>
      <c r="AC44" s="253">
        <v>212</v>
      </c>
      <c r="AD44" s="253">
        <v>3</v>
      </c>
      <c r="AE44" s="253"/>
      <c r="AF44" s="720">
        <v>17</v>
      </c>
      <c r="AG44" s="720">
        <v>73</v>
      </c>
      <c r="AH44" s="251">
        <v>17</v>
      </c>
      <c r="AI44" s="251">
        <v>6</v>
      </c>
      <c r="AJ44" s="251">
        <v>10</v>
      </c>
      <c r="AK44" s="251">
        <v>3</v>
      </c>
      <c r="AL44" s="253">
        <v>50</v>
      </c>
      <c r="AM44" s="253">
        <v>1</v>
      </c>
      <c r="AN44" s="254">
        <v>6</v>
      </c>
      <c r="AO44" s="379" t="s">
        <v>86</v>
      </c>
      <c r="AP44" s="36"/>
    </row>
    <row r="45" spans="1:42" ht="19.5" customHeight="1">
      <c r="A45" s="149">
        <v>35</v>
      </c>
      <c r="B45" s="110" t="s">
        <v>87</v>
      </c>
      <c r="C45" s="219">
        <f>SUM(F45:AN45)</f>
        <v>33</v>
      </c>
      <c r="D45" s="192">
        <f>SUM(C45/C124)</f>
        <v>3.137180340336534E-3</v>
      </c>
      <c r="E45" s="150">
        <f>SUM(C45/E139)</f>
        <v>3.1050056454648097E-4</v>
      </c>
      <c r="F45" s="250"/>
      <c r="G45" s="251">
        <v>10</v>
      </c>
      <c r="H45" s="251"/>
      <c r="I45" s="251"/>
      <c r="J45" s="252">
        <v>2</v>
      </c>
      <c r="K45" s="252"/>
      <c r="L45" s="251">
        <v>2</v>
      </c>
      <c r="M45" s="251"/>
      <c r="N45" s="251">
        <v>1</v>
      </c>
      <c r="O45" s="253"/>
      <c r="P45" s="253">
        <v>2</v>
      </c>
      <c r="Q45" s="253"/>
      <c r="R45" s="254"/>
      <c r="S45" s="254"/>
      <c r="T45" s="255">
        <v>2</v>
      </c>
      <c r="U45" s="255"/>
      <c r="V45" s="251"/>
      <c r="W45" s="251">
        <v>2</v>
      </c>
      <c r="X45" s="251"/>
      <c r="Y45" s="251"/>
      <c r="Z45" s="251">
        <v>3</v>
      </c>
      <c r="AA45" s="253">
        <v>3</v>
      </c>
      <c r="AB45" s="253"/>
      <c r="AC45" s="253">
        <v>3</v>
      </c>
      <c r="AD45" s="253"/>
      <c r="AE45" s="253"/>
      <c r="AF45" s="720">
        <v>1</v>
      </c>
      <c r="AG45" s="720">
        <v>2</v>
      </c>
      <c r="AH45" s="251"/>
      <c r="AI45" s="251"/>
      <c r="AJ45" s="251"/>
      <c r="AK45" s="251"/>
      <c r="AL45" s="253"/>
      <c r="AM45" s="253"/>
      <c r="AN45" s="254"/>
      <c r="AO45" s="379" t="s">
        <v>87</v>
      </c>
      <c r="AP45" s="36"/>
    </row>
    <row r="46" spans="1:42" ht="19.5" customHeight="1" thickBot="1">
      <c r="A46" s="149">
        <v>36</v>
      </c>
      <c r="B46" s="118" t="s">
        <v>88</v>
      </c>
      <c r="C46" s="229">
        <f>SUM(F46:AN46)</f>
        <v>2</v>
      </c>
      <c r="D46" s="203">
        <f>SUM(C46/C124)</f>
        <v>1.901321418385778E-4</v>
      </c>
      <c r="E46" s="217">
        <f>SUM(C46/E139)</f>
        <v>1.8818216033120062E-5</v>
      </c>
      <c r="F46" s="275"/>
      <c r="G46" s="276">
        <v>2</v>
      </c>
      <c r="H46" s="276"/>
      <c r="I46" s="276"/>
      <c r="J46" s="277"/>
      <c r="K46" s="277"/>
      <c r="L46" s="276"/>
      <c r="M46" s="276"/>
      <c r="N46" s="276"/>
      <c r="O46" s="278"/>
      <c r="P46" s="278"/>
      <c r="Q46" s="278"/>
      <c r="R46" s="279"/>
      <c r="S46" s="279"/>
      <c r="T46" s="280"/>
      <c r="U46" s="280"/>
      <c r="V46" s="276"/>
      <c r="W46" s="276"/>
      <c r="X46" s="276"/>
      <c r="Y46" s="276"/>
      <c r="Z46" s="276"/>
      <c r="AA46" s="278"/>
      <c r="AB46" s="278"/>
      <c r="AC46" s="278"/>
      <c r="AD46" s="278"/>
      <c r="AE46" s="278"/>
      <c r="AF46" s="724"/>
      <c r="AG46" s="724"/>
      <c r="AH46" s="276"/>
      <c r="AI46" s="276"/>
      <c r="AJ46" s="276"/>
      <c r="AK46" s="276"/>
      <c r="AL46" s="278"/>
      <c r="AM46" s="278"/>
      <c r="AN46" s="279"/>
      <c r="AO46" s="384" t="s">
        <v>88</v>
      </c>
      <c r="AP46" s="36"/>
    </row>
    <row r="47" spans="1:42" ht="19.5" customHeight="1">
      <c r="A47" s="149">
        <v>37</v>
      </c>
      <c r="B47" s="116" t="s">
        <v>89</v>
      </c>
      <c r="C47" s="225">
        <f t="shared" si="1"/>
        <v>1</v>
      </c>
      <c r="D47" s="199">
        <f>SUM(C47/C124)</f>
        <v>9.5066070919288902E-5</v>
      </c>
      <c r="E47" s="416">
        <f>SUM(C47/E139)</f>
        <v>9.4091080165600308E-6</v>
      </c>
      <c r="F47" s="262"/>
      <c r="G47" s="263">
        <v>1</v>
      </c>
      <c r="H47" s="263"/>
      <c r="I47" s="263"/>
      <c r="J47" s="265"/>
      <c r="K47" s="265"/>
      <c r="L47" s="263"/>
      <c r="M47" s="263"/>
      <c r="N47" s="263"/>
      <c r="O47" s="266"/>
      <c r="P47" s="266"/>
      <c r="Q47" s="266"/>
      <c r="R47" s="267"/>
      <c r="S47" s="267"/>
      <c r="T47" s="268"/>
      <c r="U47" s="268"/>
      <c r="V47" s="263"/>
      <c r="W47" s="263"/>
      <c r="X47" s="263"/>
      <c r="Y47" s="263"/>
      <c r="Z47" s="263"/>
      <c r="AA47" s="266"/>
      <c r="AB47" s="266"/>
      <c r="AC47" s="266"/>
      <c r="AD47" s="266"/>
      <c r="AE47" s="266"/>
      <c r="AF47" s="722"/>
      <c r="AG47" s="722"/>
      <c r="AH47" s="263"/>
      <c r="AI47" s="263"/>
      <c r="AJ47" s="263"/>
      <c r="AK47" s="263"/>
      <c r="AL47" s="266"/>
      <c r="AM47" s="266"/>
      <c r="AN47" s="267"/>
      <c r="AO47" s="381" t="s">
        <v>89</v>
      </c>
      <c r="AP47" s="36"/>
    </row>
    <row r="48" spans="1:42" ht="19.5" customHeight="1">
      <c r="A48" s="149">
        <v>38</v>
      </c>
      <c r="B48" s="472" t="s">
        <v>90</v>
      </c>
      <c r="C48" s="219">
        <f t="shared" si="1"/>
        <v>11</v>
      </c>
      <c r="D48" s="192">
        <f>SUM(C48/C124)</f>
        <v>1.0457267801121781E-3</v>
      </c>
      <c r="E48" s="150">
        <f>SUM(C48/E139)</f>
        <v>1.0350018818216033E-4</v>
      </c>
      <c r="F48" s="250"/>
      <c r="G48" s="251"/>
      <c r="H48" s="251"/>
      <c r="I48" s="251"/>
      <c r="J48" s="252"/>
      <c r="K48" s="252"/>
      <c r="L48" s="251"/>
      <c r="M48" s="251"/>
      <c r="N48" s="251"/>
      <c r="O48" s="253"/>
      <c r="P48" s="253"/>
      <c r="Q48" s="253"/>
      <c r="R48" s="254"/>
      <c r="S48" s="254"/>
      <c r="T48" s="255"/>
      <c r="U48" s="255"/>
      <c r="V48" s="251"/>
      <c r="W48" s="251"/>
      <c r="X48" s="251"/>
      <c r="Y48" s="251"/>
      <c r="Z48" s="251">
        <v>8</v>
      </c>
      <c r="AA48" s="253"/>
      <c r="AB48" s="253"/>
      <c r="AC48" s="253"/>
      <c r="AD48" s="253"/>
      <c r="AE48" s="253"/>
      <c r="AF48" s="720"/>
      <c r="AG48" s="720"/>
      <c r="AH48" s="251"/>
      <c r="AI48" s="251">
        <v>3</v>
      </c>
      <c r="AJ48" s="251"/>
      <c r="AK48" s="251"/>
      <c r="AL48" s="253"/>
      <c r="AM48" s="253"/>
      <c r="AN48" s="254"/>
      <c r="AO48" s="473" t="s">
        <v>90</v>
      </c>
      <c r="AP48" s="36"/>
    </row>
    <row r="49" spans="1:42" ht="19.5" customHeight="1">
      <c r="A49" s="149">
        <v>39</v>
      </c>
      <c r="B49" s="110" t="s">
        <v>91</v>
      </c>
      <c r="C49" s="219">
        <f t="shared" si="1"/>
        <v>3</v>
      </c>
      <c r="D49" s="192">
        <f>SUM(C49/C124)</f>
        <v>2.8519821275786673E-4</v>
      </c>
      <c r="E49" s="150">
        <f>SUM(C49/E139)</f>
        <v>2.8227324049680091E-5</v>
      </c>
      <c r="F49" s="250"/>
      <c r="G49" s="251">
        <v>1</v>
      </c>
      <c r="H49" s="251"/>
      <c r="I49" s="251"/>
      <c r="J49" s="252"/>
      <c r="K49" s="252"/>
      <c r="L49" s="251"/>
      <c r="M49" s="251"/>
      <c r="N49" s="251"/>
      <c r="O49" s="253"/>
      <c r="P49" s="253"/>
      <c r="Q49" s="253"/>
      <c r="R49" s="254"/>
      <c r="S49" s="254"/>
      <c r="T49" s="255"/>
      <c r="U49" s="255"/>
      <c r="V49" s="251"/>
      <c r="W49" s="251"/>
      <c r="X49" s="251"/>
      <c r="Y49" s="251"/>
      <c r="Z49" s="251">
        <v>1</v>
      </c>
      <c r="AA49" s="253"/>
      <c r="AB49" s="253"/>
      <c r="AC49" s="253"/>
      <c r="AD49" s="253"/>
      <c r="AE49" s="253"/>
      <c r="AF49" s="720"/>
      <c r="AG49" s="720">
        <v>1</v>
      </c>
      <c r="AH49" s="251"/>
      <c r="AI49" s="251"/>
      <c r="AJ49" s="251"/>
      <c r="AK49" s="251"/>
      <c r="AL49" s="253"/>
      <c r="AM49" s="253"/>
      <c r="AN49" s="254"/>
      <c r="AO49" s="379" t="s">
        <v>91</v>
      </c>
      <c r="AP49" s="36"/>
    </row>
    <row r="50" spans="1:42" ht="19.5" customHeight="1">
      <c r="A50" s="149">
        <v>40</v>
      </c>
      <c r="B50" s="110" t="s">
        <v>92</v>
      </c>
      <c r="C50" s="219">
        <f t="shared" si="1"/>
        <v>19</v>
      </c>
      <c r="D50" s="192">
        <f>SUM(C50/C124)</f>
        <v>1.8062553474664893E-3</v>
      </c>
      <c r="E50" s="150">
        <f>SUM(C50/E139)</f>
        <v>1.7877305231464057E-4</v>
      </c>
      <c r="F50" s="250"/>
      <c r="G50" s="251">
        <v>2</v>
      </c>
      <c r="H50" s="251"/>
      <c r="I50" s="251"/>
      <c r="J50" s="252">
        <v>2</v>
      </c>
      <c r="K50" s="252">
        <v>1</v>
      </c>
      <c r="L50" s="251">
        <v>5</v>
      </c>
      <c r="M50" s="251"/>
      <c r="N50" s="251"/>
      <c r="O50" s="253">
        <v>3</v>
      </c>
      <c r="P50" s="253"/>
      <c r="Q50" s="253"/>
      <c r="R50" s="254"/>
      <c r="S50" s="254"/>
      <c r="T50" s="255">
        <v>1</v>
      </c>
      <c r="U50" s="255"/>
      <c r="V50" s="251">
        <v>1</v>
      </c>
      <c r="W50" s="251"/>
      <c r="X50" s="251"/>
      <c r="Y50" s="251"/>
      <c r="Z50" s="251"/>
      <c r="AA50" s="253"/>
      <c r="AB50" s="253"/>
      <c r="AC50" s="253">
        <v>1</v>
      </c>
      <c r="AD50" s="253"/>
      <c r="AE50" s="253"/>
      <c r="AF50" s="720">
        <v>1</v>
      </c>
      <c r="AG50" s="720"/>
      <c r="AH50" s="251"/>
      <c r="AI50" s="251"/>
      <c r="AJ50" s="251">
        <v>1</v>
      </c>
      <c r="AK50" s="251"/>
      <c r="AL50" s="253">
        <v>1</v>
      </c>
      <c r="AM50" s="253"/>
      <c r="AN50" s="254"/>
      <c r="AO50" s="379" t="s">
        <v>92</v>
      </c>
      <c r="AP50" s="36"/>
    </row>
    <row r="51" spans="1:42" ht="19.5" customHeight="1">
      <c r="A51" s="149">
        <v>41</v>
      </c>
      <c r="B51" s="110" t="s">
        <v>93</v>
      </c>
      <c r="C51" s="219">
        <f t="shared" si="1"/>
        <v>4</v>
      </c>
      <c r="D51" s="192">
        <f>SUM(C51/C124)</f>
        <v>3.8026428367715561E-4</v>
      </c>
      <c r="E51" s="150">
        <f>SUM(C51/E139)</f>
        <v>3.7636432066240123E-5</v>
      </c>
      <c r="F51" s="250"/>
      <c r="G51" s="251">
        <v>2</v>
      </c>
      <c r="H51" s="251"/>
      <c r="I51" s="251"/>
      <c r="J51" s="252"/>
      <c r="K51" s="252"/>
      <c r="L51" s="251">
        <v>1</v>
      </c>
      <c r="M51" s="251"/>
      <c r="N51" s="251"/>
      <c r="O51" s="253"/>
      <c r="P51" s="253"/>
      <c r="Q51" s="253"/>
      <c r="R51" s="254"/>
      <c r="S51" s="254"/>
      <c r="T51" s="255"/>
      <c r="U51" s="255"/>
      <c r="V51" s="251"/>
      <c r="W51" s="251"/>
      <c r="X51" s="251"/>
      <c r="Y51" s="251"/>
      <c r="Z51" s="251"/>
      <c r="AA51" s="253"/>
      <c r="AB51" s="253"/>
      <c r="AC51" s="253">
        <v>1</v>
      </c>
      <c r="AD51" s="253"/>
      <c r="AE51" s="253"/>
      <c r="AF51" s="720"/>
      <c r="AG51" s="720"/>
      <c r="AH51" s="251"/>
      <c r="AI51" s="251"/>
      <c r="AJ51" s="251"/>
      <c r="AK51" s="251"/>
      <c r="AL51" s="253"/>
      <c r="AM51" s="253"/>
      <c r="AN51" s="254"/>
      <c r="AO51" s="379" t="s">
        <v>93</v>
      </c>
      <c r="AP51" s="36"/>
    </row>
    <row r="52" spans="1:42" ht="19.5" customHeight="1">
      <c r="A52" s="149">
        <v>42</v>
      </c>
      <c r="B52" s="110" t="s">
        <v>165</v>
      </c>
      <c r="C52" s="219">
        <f>SUM(F52:AN52)</f>
        <v>1</v>
      </c>
      <c r="D52" s="192">
        <f>SUM(C52/C124)</f>
        <v>9.5066070919288902E-5</v>
      </c>
      <c r="E52" s="150">
        <f>SUM(C52/E139)</f>
        <v>9.4091080165600308E-6</v>
      </c>
      <c r="F52" s="250"/>
      <c r="G52" s="251"/>
      <c r="H52" s="251"/>
      <c r="I52" s="251"/>
      <c r="J52" s="252"/>
      <c r="K52" s="252"/>
      <c r="L52" s="251"/>
      <c r="M52" s="251"/>
      <c r="N52" s="251"/>
      <c r="O52" s="253"/>
      <c r="P52" s="253"/>
      <c r="Q52" s="253"/>
      <c r="R52" s="254"/>
      <c r="S52" s="254"/>
      <c r="T52" s="255"/>
      <c r="U52" s="255"/>
      <c r="V52" s="251"/>
      <c r="W52" s="251"/>
      <c r="X52" s="251"/>
      <c r="Y52" s="251"/>
      <c r="Z52" s="251">
        <v>1</v>
      </c>
      <c r="AA52" s="253"/>
      <c r="AB52" s="253"/>
      <c r="AC52" s="253"/>
      <c r="AD52" s="253"/>
      <c r="AE52" s="253"/>
      <c r="AF52" s="720"/>
      <c r="AG52" s="720"/>
      <c r="AH52" s="251"/>
      <c r="AI52" s="251"/>
      <c r="AJ52" s="251"/>
      <c r="AK52" s="251"/>
      <c r="AL52" s="253"/>
      <c r="AM52" s="253"/>
      <c r="AN52" s="254"/>
      <c r="AO52" s="379" t="s">
        <v>165</v>
      </c>
      <c r="AP52" s="36"/>
    </row>
    <row r="53" spans="1:42" ht="19.5" customHeight="1">
      <c r="A53" s="149">
        <v>43</v>
      </c>
      <c r="B53" s="472" t="s">
        <v>94</v>
      </c>
      <c r="C53" s="219">
        <f t="shared" ref="C53:C96" si="3">SUM(F53:AN53)</f>
        <v>5</v>
      </c>
      <c r="D53" s="192">
        <f>SUM(C53/C124)</f>
        <v>4.7533035459644454E-4</v>
      </c>
      <c r="E53" s="150">
        <f>SUM(C53/E139)</f>
        <v>4.7045540082800152E-5</v>
      </c>
      <c r="F53" s="250"/>
      <c r="G53" s="251"/>
      <c r="H53" s="251"/>
      <c r="I53" s="251"/>
      <c r="J53" s="252"/>
      <c r="K53" s="252">
        <v>1</v>
      </c>
      <c r="L53" s="251"/>
      <c r="M53" s="251"/>
      <c r="N53" s="251"/>
      <c r="O53" s="253"/>
      <c r="P53" s="253"/>
      <c r="Q53" s="253"/>
      <c r="R53" s="254"/>
      <c r="S53" s="254"/>
      <c r="T53" s="255"/>
      <c r="U53" s="255"/>
      <c r="V53" s="251"/>
      <c r="W53" s="251"/>
      <c r="X53" s="251"/>
      <c r="Y53" s="251"/>
      <c r="Z53" s="251">
        <v>3</v>
      </c>
      <c r="AA53" s="253"/>
      <c r="AB53" s="253"/>
      <c r="AC53" s="253"/>
      <c r="AD53" s="253"/>
      <c r="AE53" s="253"/>
      <c r="AF53" s="720"/>
      <c r="AG53" s="720"/>
      <c r="AH53" s="251"/>
      <c r="AI53" s="251">
        <v>1</v>
      </c>
      <c r="AJ53" s="251"/>
      <c r="AK53" s="251"/>
      <c r="AL53" s="253"/>
      <c r="AM53" s="253"/>
      <c r="AN53" s="254"/>
      <c r="AO53" s="473" t="s">
        <v>94</v>
      </c>
      <c r="AP53" s="36"/>
    </row>
    <row r="54" spans="1:42" ht="19.5" customHeight="1">
      <c r="A54" s="149">
        <v>44</v>
      </c>
      <c r="B54" s="472" t="s">
        <v>95</v>
      </c>
      <c r="C54" s="219">
        <f t="shared" si="3"/>
        <v>18</v>
      </c>
      <c r="D54" s="192">
        <f>SUM(C54/C124)</f>
        <v>1.7111892765472004E-3</v>
      </c>
      <c r="E54" s="150">
        <f>SUM(C54/E139)</f>
        <v>1.6936394429808055E-4</v>
      </c>
      <c r="F54" s="250"/>
      <c r="G54" s="251"/>
      <c r="H54" s="251"/>
      <c r="I54" s="251"/>
      <c r="J54" s="252">
        <v>6</v>
      </c>
      <c r="K54" s="252"/>
      <c r="L54" s="251"/>
      <c r="M54" s="251">
        <v>2</v>
      </c>
      <c r="N54" s="251"/>
      <c r="O54" s="253"/>
      <c r="P54" s="253"/>
      <c r="Q54" s="253"/>
      <c r="R54" s="254"/>
      <c r="S54" s="254"/>
      <c r="T54" s="255"/>
      <c r="U54" s="255"/>
      <c r="V54" s="251"/>
      <c r="W54" s="251"/>
      <c r="X54" s="251"/>
      <c r="Y54" s="251"/>
      <c r="Z54" s="251">
        <v>9</v>
      </c>
      <c r="AA54" s="253"/>
      <c r="AB54" s="253">
        <v>1</v>
      </c>
      <c r="AC54" s="253"/>
      <c r="AD54" s="253"/>
      <c r="AE54" s="253"/>
      <c r="AF54" s="720"/>
      <c r="AG54" s="720"/>
      <c r="AH54" s="251"/>
      <c r="AI54" s="251"/>
      <c r="AJ54" s="251"/>
      <c r="AK54" s="251"/>
      <c r="AL54" s="253"/>
      <c r="AM54" s="253"/>
      <c r="AN54" s="254"/>
      <c r="AO54" s="473" t="s">
        <v>95</v>
      </c>
      <c r="AP54" s="36"/>
    </row>
    <row r="55" spans="1:42" ht="19.5" customHeight="1" thickBot="1">
      <c r="A55" s="149">
        <v>45</v>
      </c>
      <c r="B55" s="115" t="s">
        <v>96</v>
      </c>
      <c r="C55" s="224">
        <f t="shared" si="3"/>
        <v>88</v>
      </c>
      <c r="D55" s="197">
        <f>SUM(C55/C124)</f>
        <v>8.3658142408974245E-3</v>
      </c>
      <c r="E55" s="217">
        <f>SUM(C55/E139)</f>
        <v>8.2800150545728267E-4</v>
      </c>
      <c r="F55" s="269"/>
      <c r="G55" s="270">
        <v>46</v>
      </c>
      <c r="H55" s="270"/>
      <c r="I55" s="270"/>
      <c r="J55" s="271">
        <v>2</v>
      </c>
      <c r="K55" s="271">
        <v>2</v>
      </c>
      <c r="L55" s="270">
        <v>5</v>
      </c>
      <c r="M55" s="270">
        <v>1</v>
      </c>
      <c r="N55" s="270"/>
      <c r="O55" s="272">
        <v>3</v>
      </c>
      <c r="P55" s="272">
        <v>1</v>
      </c>
      <c r="Q55" s="272"/>
      <c r="R55" s="273">
        <v>1</v>
      </c>
      <c r="S55" s="273"/>
      <c r="T55" s="274">
        <v>3</v>
      </c>
      <c r="U55" s="274">
        <v>1</v>
      </c>
      <c r="V55" s="270">
        <v>1</v>
      </c>
      <c r="W55" s="270">
        <v>1</v>
      </c>
      <c r="X55" s="270">
        <v>1</v>
      </c>
      <c r="Y55" s="270"/>
      <c r="Z55" s="270">
        <v>4</v>
      </c>
      <c r="AA55" s="272">
        <v>1</v>
      </c>
      <c r="AB55" s="272">
        <v>7</v>
      </c>
      <c r="AC55" s="272">
        <v>6</v>
      </c>
      <c r="AD55" s="272"/>
      <c r="AE55" s="272"/>
      <c r="AF55" s="723"/>
      <c r="AG55" s="723"/>
      <c r="AH55" s="270"/>
      <c r="AI55" s="270"/>
      <c r="AJ55" s="270"/>
      <c r="AK55" s="270"/>
      <c r="AL55" s="272">
        <v>2</v>
      </c>
      <c r="AM55" s="272"/>
      <c r="AN55" s="273"/>
      <c r="AO55" s="383" t="s">
        <v>96</v>
      </c>
      <c r="AP55" s="36"/>
    </row>
    <row r="56" spans="1:42" ht="19.5" customHeight="1">
      <c r="A56" s="149">
        <v>46</v>
      </c>
      <c r="B56" s="116" t="s">
        <v>97</v>
      </c>
      <c r="C56" s="225">
        <f>SUM(F56:AN56)</f>
        <v>15</v>
      </c>
      <c r="D56" s="204">
        <f>SUM(C56/C124)</f>
        <v>1.4259910637893336E-3</v>
      </c>
      <c r="E56" s="416">
        <f>SUM(C56/E139)</f>
        <v>1.4113662024840045E-4</v>
      </c>
      <c r="F56" s="262"/>
      <c r="G56" s="263">
        <v>4</v>
      </c>
      <c r="H56" s="263"/>
      <c r="I56" s="263"/>
      <c r="J56" s="265">
        <v>1</v>
      </c>
      <c r="K56" s="265"/>
      <c r="L56" s="263">
        <v>1</v>
      </c>
      <c r="M56" s="263">
        <v>2</v>
      </c>
      <c r="N56" s="263"/>
      <c r="O56" s="266"/>
      <c r="P56" s="266"/>
      <c r="Q56" s="266"/>
      <c r="R56" s="267"/>
      <c r="S56" s="267"/>
      <c r="T56" s="268">
        <v>2</v>
      </c>
      <c r="U56" s="268"/>
      <c r="V56" s="263">
        <v>2</v>
      </c>
      <c r="W56" s="263">
        <v>3</v>
      </c>
      <c r="X56" s="263"/>
      <c r="Y56" s="263"/>
      <c r="Z56" s="263"/>
      <c r="AA56" s="266"/>
      <c r="AB56" s="266"/>
      <c r="AC56" s="266"/>
      <c r="AD56" s="266"/>
      <c r="AE56" s="266"/>
      <c r="AF56" s="722"/>
      <c r="AG56" s="722"/>
      <c r="AH56" s="263"/>
      <c r="AI56" s="263"/>
      <c r="AJ56" s="263"/>
      <c r="AK56" s="263"/>
      <c r="AL56" s="266"/>
      <c r="AM56" s="266"/>
      <c r="AN56" s="267"/>
      <c r="AO56" s="381" t="s">
        <v>97</v>
      </c>
      <c r="AP56" s="36"/>
    </row>
    <row r="57" spans="1:42" ht="19.5" customHeight="1">
      <c r="A57" s="149">
        <v>47</v>
      </c>
      <c r="B57" s="109" t="s">
        <v>180</v>
      </c>
      <c r="C57" s="218">
        <f>SUM(F57:AN57)</f>
        <v>1</v>
      </c>
      <c r="D57" s="213">
        <f>SUM(C57/C124)</f>
        <v>9.5066070919288902E-5</v>
      </c>
      <c r="E57" s="150">
        <f>SUM(C57/E139)</f>
        <v>9.4091080165600308E-6</v>
      </c>
      <c r="F57" s="244"/>
      <c r="G57" s="245">
        <v>1</v>
      </c>
      <c r="H57" s="245"/>
      <c r="I57" s="245"/>
      <c r="J57" s="246"/>
      <c r="K57" s="246"/>
      <c r="L57" s="245"/>
      <c r="M57" s="245"/>
      <c r="N57" s="245"/>
      <c r="O57" s="247"/>
      <c r="P57" s="247"/>
      <c r="Q57" s="247"/>
      <c r="R57" s="248"/>
      <c r="S57" s="248"/>
      <c r="T57" s="249"/>
      <c r="U57" s="249"/>
      <c r="V57" s="245"/>
      <c r="W57" s="245"/>
      <c r="X57" s="245"/>
      <c r="Y57" s="245"/>
      <c r="Z57" s="245"/>
      <c r="AA57" s="247"/>
      <c r="AB57" s="247"/>
      <c r="AC57" s="247"/>
      <c r="AD57" s="247"/>
      <c r="AE57" s="247"/>
      <c r="AF57" s="719"/>
      <c r="AG57" s="719"/>
      <c r="AH57" s="245"/>
      <c r="AI57" s="245"/>
      <c r="AJ57" s="245"/>
      <c r="AK57" s="245"/>
      <c r="AL57" s="247"/>
      <c r="AM57" s="247"/>
      <c r="AN57" s="248"/>
      <c r="AO57" s="378" t="s">
        <v>180</v>
      </c>
      <c r="AP57" s="36"/>
    </row>
    <row r="58" spans="1:42" ht="19.5" customHeight="1">
      <c r="A58" s="149">
        <v>48</v>
      </c>
      <c r="B58" s="109" t="s">
        <v>160</v>
      </c>
      <c r="C58" s="218">
        <f>SUM(F58:AN58)</f>
        <v>2</v>
      </c>
      <c r="D58" s="213">
        <f>SUM(C58/C124)</f>
        <v>1.901321418385778E-4</v>
      </c>
      <c r="E58" s="150">
        <f>SUM(C58/E139)</f>
        <v>1.8818216033120062E-5</v>
      </c>
      <c r="F58" s="244"/>
      <c r="G58" s="245"/>
      <c r="H58" s="245"/>
      <c r="I58" s="245"/>
      <c r="J58" s="246"/>
      <c r="K58" s="246"/>
      <c r="L58" s="245"/>
      <c r="M58" s="245"/>
      <c r="N58" s="245"/>
      <c r="O58" s="247"/>
      <c r="P58" s="247"/>
      <c r="Q58" s="247"/>
      <c r="R58" s="248"/>
      <c r="S58" s="248"/>
      <c r="T58" s="249">
        <v>1</v>
      </c>
      <c r="U58" s="249"/>
      <c r="V58" s="245"/>
      <c r="W58" s="245"/>
      <c r="X58" s="245"/>
      <c r="Y58" s="245"/>
      <c r="Z58" s="245">
        <v>1</v>
      </c>
      <c r="AA58" s="247"/>
      <c r="AB58" s="247"/>
      <c r="AC58" s="247"/>
      <c r="AD58" s="247"/>
      <c r="AE58" s="247"/>
      <c r="AF58" s="719"/>
      <c r="AG58" s="719"/>
      <c r="AH58" s="245"/>
      <c r="AI58" s="245"/>
      <c r="AJ58" s="245"/>
      <c r="AK58" s="245"/>
      <c r="AL58" s="247"/>
      <c r="AM58" s="247"/>
      <c r="AN58" s="248"/>
      <c r="AO58" s="378" t="s">
        <v>160</v>
      </c>
      <c r="AP58" s="36"/>
    </row>
    <row r="59" spans="1:42" ht="19.5" customHeight="1">
      <c r="A59" s="149">
        <v>49</v>
      </c>
      <c r="B59" s="110" t="s">
        <v>98</v>
      </c>
      <c r="C59" s="219">
        <f t="shared" si="3"/>
        <v>18</v>
      </c>
      <c r="D59" s="205">
        <f>SUM(C59/C124)</f>
        <v>1.7111892765472004E-3</v>
      </c>
      <c r="E59" s="150">
        <f>SUM(C59/E139)</f>
        <v>1.6936394429808055E-4</v>
      </c>
      <c r="F59" s="250"/>
      <c r="G59" s="251">
        <v>8</v>
      </c>
      <c r="H59" s="251"/>
      <c r="I59" s="251"/>
      <c r="J59" s="252">
        <v>2</v>
      </c>
      <c r="K59" s="252"/>
      <c r="L59" s="251"/>
      <c r="M59" s="251"/>
      <c r="N59" s="251"/>
      <c r="O59" s="253">
        <v>1</v>
      </c>
      <c r="P59" s="253"/>
      <c r="Q59" s="253"/>
      <c r="R59" s="254"/>
      <c r="S59" s="254"/>
      <c r="T59" s="255">
        <v>3</v>
      </c>
      <c r="U59" s="255"/>
      <c r="V59" s="251"/>
      <c r="W59" s="251">
        <v>2</v>
      </c>
      <c r="X59" s="251"/>
      <c r="Y59" s="251"/>
      <c r="Z59" s="251"/>
      <c r="AA59" s="253"/>
      <c r="AB59" s="253"/>
      <c r="AC59" s="253">
        <v>2</v>
      </c>
      <c r="AD59" s="253"/>
      <c r="AE59" s="253"/>
      <c r="AF59" s="720"/>
      <c r="AG59" s="720"/>
      <c r="AH59" s="251"/>
      <c r="AI59" s="251"/>
      <c r="AJ59" s="251"/>
      <c r="AK59" s="251"/>
      <c r="AL59" s="253"/>
      <c r="AM59" s="253"/>
      <c r="AN59" s="254"/>
      <c r="AO59" s="379" t="s">
        <v>98</v>
      </c>
      <c r="AP59" s="36"/>
    </row>
    <row r="60" spans="1:42" ht="19.5" customHeight="1">
      <c r="A60" s="149">
        <v>50</v>
      </c>
      <c r="B60" s="110" t="s">
        <v>99</v>
      </c>
      <c r="C60" s="219">
        <f t="shared" si="3"/>
        <v>1</v>
      </c>
      <c r="D60" s="205">
        <f>SUM(C60/C124)</f>
        <v>9.5066070919288902E-5</v>
      </c>
      <c r="E60" s="150">
        <f>SUM(C60/E139)</f>
        <v>9.4091080165600308E-6</v>
      </c>
      <c r="F60" s="250"/>
      <c r="G60" s="251"/>
      <c r="H60" s="251"/>
      <c r="I60" s="251"/>
      <c r="J60" s="252">
        <v>1</v>
      </c>
      <c r="K60" s="252"/>
      <c r="L60" s="251"/>
      <c r="M60" s="251"/>
      <c r="N60" s="251"/>
      <c r="O60" s="253"/>
      <c r="P60" s="253"/>
      <c r="Q60" s="253"/>
      <c r="R60" s="254"/>
      <c r="S60" s="254"/>
      <c r="T60" s="255"/>
      <c r="U60" s="255"/>
      <c r="V60" s="251"/>
      <c r="W60" s="251"/>
      <c r="X60" s="251"/>
      <c r="Y60" s="251"/>
      <c r="Z60" s="251"/>
      <c r="AA60" s="253"/>
      <c r="AB60" s="253"/>
      <c r="AC60" s="253"/>
      <c r="AD60" s="253"/>
      <c r="AE60" s="253"/>
      <c r="AF60" s="720"/>
      <c r="AG60" s="720"/>
      <c r="AH60" s="251"/>
      <c r="AI60" s="251"/>
      <c r="AJ60" s="251"/>
      <c r="AK60" s="251"/>
      <c r="AL60" s="253"/>
      <c r="AM60" s="253"/>
      <c r="AN60" s="254"/>
      <c r="AO60" s="379" t="s">
        <v>99</v>
      </c>
      <c r="AP60" s="36"/>
    </row>
    <row r="61" spans="1:42" ht="19.5" customHeight="1" thickBot="1">
      <c r="A61" s="149">
        <v>51</v>
      </c>
      <c r="B61" s="112" t="s">
        <v>100</v>
      </c>
      <c r="C61" s="230">
        <f t="shared" si="3"/>
        <v>406</v>
      </c>
      <c r="D61" s="194">
        <f>SUM(C61/C124)</f>
        <v>3.8596824793231295E-2</v>
      </c>
      <c r="E61" s="217">
        <f>SUM(C61/E139)</f>
        <v>3.8200978547233721E-3</v>
      </c>
      <c r="F61" s="256"/>
      <c r="G61" s="257">
        <v>169</v>
      </c>
      <c r="H61" s="257"/>
      <c r="I61" s="257">
        <v>1</v>
      </c>
      <c r="J61" s="258">
        <v>3</v>
      </c>
      <c r="K61" s="258">
        <v>1</v>
      </c>
      <c r="L61" s="257">
        <v>29</v>
      </c>
      <c r="M61" s="257"/>
      <c r="N61" s="257">
        <v>5</v>
      </c>
      <c r="O61" s="259">
        <v>7</v>
      </c>
      <c r="P61" s="259">
        <v>13</v>
      </c>
      <c r="Q61" s="259">
        <v>1</v>
      </c>
      <c r="R61" s="260">
        <v>5</v>
      </c>
      <c r="S61" s="260"/>
      <c r="T61" s="261">
        <v>29</v>
      </c>
      <c r="U61" s="261">
        <v>1</v>
      </c>
      <c r="V61" s="257"/>
      <c r="W61" s="257">
        <v>2</v>
      </c>
      <c r="X61" s="257">
        <v>4</v>
      </c>
      <c r="Y61" s="257">
        <v>1</v>
      </c>
      <c r="Z61" s="257">
        <v>13</v>
      </c>
      <c r="AA61" s="259">
        <v>1</v>
      </c>
      <c r="AB61" s="259">
        <v>2</v>
      </c>
      <c r="AC61" s="259">
        <v>21</v>
      </c>
      <c r="AD61" s="259"/>
      <c r="AE61" s="259">
        <v>1</v>
      </c>
      <c r="AF61" s="721">
        <v>44</v>
      </c>
      <c r="AG61" s="721">
        <v>5</v>
      </c>
      <c r="AH61" s="257">
        <v>1</v>
      </c>
      <c r="AI61" s="257"/>
      <c r="AJ61" s="257">
        <v>2</v>
      </c>
      <c r="AK61" s="257"/>
      <c r="AL61" s="259">
        <v>44</v>
      </c>
      <c r="AM61" s="259">
        <v>1</v>
      </c>
      <c r="AN61" s="260"/>
      <c r="AO61" s="380" t="s">
        <v>100</v>
      </c>
      <c r="AP61" s="36"/>
    </row>
    <row r="62" spans="1:42" ht="19.5" customHeight="1" thickBot="1">
      <c r="A62" s="149">
        <v>52</v>
      </c>
      <c r="B62" s="119" t="s">
        <v>101</v>
      </c>
      <c r="C62" s="231">
        <f t="shared" si="3"/>
        <v>390</v>
      </c>
      <c r="D62" s="206">
        <f>SUM(C62/C124)</f>
        <v>3.7075767658522676E-2</v>
      </c>
      <c r="E62" s="415">
        <f>SUM(C62/E139)</f>
        <v>3.6695521264584119E-3</v>
      </c>
      <c r="F62" s="281"/>
      <c r="G62" s="282">
        <v>135</v>
      </c>
      <c r="H62" s="282"/>
      <c r="I62" s="282">
        <v>2</v>
      </c>
      <c r="J62" s="283">
        <v>9</v>
      </c>
      <c r="K62" s="283">
        <v>5</v>
      </c>
      <c r="L62" s="282">
        <v>7</v>
      </c>
      <c r="M62" s="282">
        <v>2</v>
      </c>
      <c r="N62" s="282">
        <v>20</v>
      </c>
      <c r="O62" s="284">
        <v>25</v>
      </c>
      <c r="P62" s="284">
        <v>35</v>
      </c>
      <c r="Q62" s="284"/>
      <c r="R62" s="285">
        <v>3</v>
      </c>
      <c r="S62" s="285"/>
      <c r="T62" s="286">
        <v>35</v>
      </c>
      <c r="U62" s="286">
        <v>10</v>
      </c>
      <c r="V62" s="282">
        <v>2</v>
      </c>
      <c r="W62" s="282">
        <v>6</v>
      </c>
      <c r="X62" s="282">
        <v>4</v>
      </c>
      <c r="Y62" s="282"/>
      <c r="Z62" s="282">
        <v>7</v>
      </c>
      <c r="AA62" s="284">
        <v>5</v>
      </c>
      <c r="AB62" s="284">
        <v>9</v>
      </c>
      <c r="AC62" s="284">
        <v>24</v>
      </c>
      <c r="AD62" s="284">
        <v>2</v>
      </c>
      <c r="AE62" s="284"/>
      <c r="AF62" s="725">
        <v>4</v>
      </c>
      <c r="AG62" s="725">
        <v>14</v>
      </c>
      <c r="AH62" s="282">
        <v>11</v>
      </c>
      <c r="AI62" s="282">
        <v>2</v>
      </c>
      <c r="AJ62" s="282">
        <v>6</v>
      </c>
      <c r="AK62" s="282"/>
      <c r="AL62" s="284">
        <v>4</v>
      </c>
      <c r="AM62" s="284">
        <v>2</v>
      </c>
      <c r="AN62" s="285"/>
      <c r="AO62" s="385" t="s">
        <v>101</v>
      </c>
      <c r="AP62" s="36"/>
    </row>
    <row r="63" spans="1:42" ht="19.5" customHeight="1">
      <c r="A63" s="149">
        <v>53</v>
      </c>
      <c r="B63" s="110" t="s">
        <v>215</v>
      </c>
      <c r="C63" s="232">
        <f>SUM(F63:AN63)</f>
        <v>1</v>
      </c>
      <c r="D63" s="207">
        <f>SUM(C63/C124)</f>
        <v>9.5066070919288902E-5</v>
      </c>
      <c r="E63" s="151">
        <f>SUM(C63/E139)</f>
        <v>9.4091080165600308E-6</v>
      </c>
      <c r="F63" s="287"/>
      <c r="G63" s="288">
        <v>1</v>
      </c>
      <c r="H63" s="288"/>
      <c r="I63" s="288"/>
      <c r="J63" s="289"/>
      <c r="K63" s="289"/>
      <c r="L63" s="288"/>
      <c r="M63" s="288"/>
      <c r="N63" s="288"/>
      <c r="O63" s="290"/>
      <c r="P63" s="290"/>
      <c r="Q63" s="290"/>
      <c r="R63" s="291"/>
      <c r="S63" s="291"/>
      <c r="T63" s="292"/>
      <c r="U63" s="292"/>
      <c r="V63" s="288"/>
      <c r="W63" s="288"/>
      <c r="X63" s="288"/>
      <c r="Y63" s="288"/>
      <c r="Z63" s="288"/>
      <c r="AA63" s="290"/>
      <c r="AB63" s="290"/>
      <c r="AC63" s="290"/>
      <c r="AD63" s="290"/>
      <c r="AE63" s="290"/>
      <c r="AF63" s="726"/>
      <c r="AG63" s="726"/>
      <c r="AH63" s="288"/>
      <c r="AI63" s="288"/>
      <c r="AJ63" s="288"/>
      <c r="AK63" s="288"/>
      <c r="AL63" s="290"/>
      <c r="AM63" s="290"/>
      <c r="AN63" s="291"/>
      <c r="AO63" s="379" t="s">
        <v>102</v>
      </c>
      <c r="AP63" s="36"/>
    </row>
    <row r="64" spans="1:42" ht="19.5" customHeight="1">
      <c r="A64" s="149">
        <v>54</v>
      </c>
      <c r="B64" s="120" t="s">
        <v>103</v>
      </c>
      <c r="C64" s="233">
        <f>SUM(F64:AN64)</f>
        <v>1</v>
      </c>
      <c r="D64" s="192">
        <f>SUM(C64/C124)</f>
        <v>9.5066070919288902E-5</v>
      </c>
      <c r="E64" s="150">
        <f>SUM(C64/E139)</f>
        <v>9.4091080165600308E-6</v>
      </c>
      <c r="F64" s="250"/>
      <c r="G64" s="251"/>
      <c r="H64" s="251"/>
      <c r="I64" s="251"/>
      <c r="J64" s="252">
        <v>1</v>
      </c>
      <c r="K64" s="252"/>
      <c r="L64" s="251"/>
      <c r="M64" s="251"/>
      <c r="N64" s="251"/>
      <c r="O64" s="253"/>
      <c r="P64" s="253"/>
      <c r="Q64" s="253"/>
      <c r="R64" s="254"/>
      <c r="S64" s="254"/>
      <c r="T64" s="255"/>
      <c r="U64" s="255"/>
      <c r="V64" s="251"/>
      <c r="W64" s="251"/>
      <c r="X64" s="251"/>
      <c r="Y64" s="251"/>
      <c r="Z64" s="251"/>
      <c r="AA64" s="253"/>
      <c r="AB64" s="253"/>
      <c r="AC64" s="253"/>
      <c r="AD64" s="253"/>
      <c r="AE64" s="253"/>
      <c r="AF64" s="720"/>
      <c r="AG64" s="720"/>
      <c r="AH64" s="251"/>
      <c r="AI64" s="251"/>
      <c r="AJ64" s="251"/>
      <c r="AK64" s="251"/>
      <c r="AL64" s="253"/>
      <c r="AM64" s="253"/>
      <c r="AN64" s="254"/>
      <c r="AO64" s="379" t="s">
        <v>103</v>
      </c>
      <c r="AP64" s="36"/>
    </row>
    <row r="65" spans="1:42" ht="19.5" customHeight="1">
      <c r="A65" s="149">
        <v>55</v>
      </c>
      <c r="B65" s="110" t="s">
        <v>216</v>
      </c>
      <c r="C65" s="233">
        <f>SUM(F65:AN65)</f>
        <v>1</v>
      </c>
      <c r="D65" s="192">
        <f>SUM(C65/C124)</f>
        <v>9.5066070919288902E-5</v>
      </c>
      <c r="E65" s="150">
        <f>SUM(C65/E139)</f>
        <v>9.4091080165600308E-6</v>
      </c>
      <c r="F65" s="250"/>
      <c r="G65" s="251"/>
      <c r="H65" s="251"/>
      <c r="I65" s="251"/>
      <c r="J65" s="252"/>
      <c r="K65" s="252"/>
      <c r="L65" s="251"/>
      <c r="M65" s="251"/>
      <c r="N65" s="251"/>
      <c r="O65" s="253"/>
      <c r="P65" s="253"/>
      <c r="Q65" s="253"/>
      <c r="R65" s="254"/>
      <c r="S65" s="254"/>
      <c r="T65" s="255">
        <v>1</v>
      </c>
      <c r="U65" s="255"/>
      <c r="V65" s="251"/>
      <c r="W65" s="251"/>
      <c r="X65" s="251"/>
      <c r="Y65" s="251"/>
      <c r="Z65" s="251"/>
      <c r="AA65" s="253"/>
      <c r="AB65" s="253"/>
      <c r="AC65" s="253"/>
      <c r="AD65" s="253"/>
      <c r="AE65" s="253"/>
      <c r="AF65" s="720"/>
      <c r="AG65" s="720"/>
      <c r="AH65" s="251"/>
      <c r="AI65" s="251"/>
      <c r="AJ65" s="251"/>
      <c r="AK65" s="251"/>
      <c r="AL65" s="253"/>
      <c r="AM65" s="253"/>
      <c r="AN65" s="254"/>
      <c r="AO65" s="473" t="s">
        <v>216</v>
      </c>
      <c r="AP65" s="36"/>
    </row>
    <row r="66" spans="1:42" ht="19.5" customHeight="1">
      <c r="A66" s="149">
        <v>56</v>
      </c>
      <c r="B66" s="121" t="s">
        <v>104</v>
      </c>
      <c r="C66" s="233">
        <f t="shared" si="3"/>
        <v>5</v>
      </c>
      <c r="D66" s="192">
        <f>SUM(C66/C124)</f>
        <v>4.7533035459644454E-4</v>
      </c>
      <c r="E66" s="150">
        <f>SUM(C66/E139)</f>
        <v>4.7045540082800152E-5</v>
      </c>
      <c r="F66" s="250"/>
      <c r="G66" s="251">
        <v>1</v>
      </c>
      <c r="H66" s="251"/>
      <c r="I66" s="251"/>
      <c r="J66" s="252">
        <v>2</v>
      </c>
      <c r="K66" s="252"/>
      <c r="L66" s="251"/>
      <c r="M66" s="251"/>
      <c r="N66" s="251"/>
      <c r="O66" s="253"/>
      <c r="P66" s="253"/>
      <c r="Q66" s="253"/>
      <c r="R66" s="254"/>
      <c r="S66" s="254"/>
      <c r="T66" s="255">
        <v>2</v>
      </c>
      <c r="U66" s="255"/>
      <c r="V66" s="251"/>
      <c r="W66" s="251"/>
      <c r="X66" s="251"/>
      <c r="Y66" s="251"/>
      <c r="Z66" s="251"/>
      <c r="AA66" s="253"/>
      <c r="AB66" s="253"/>
      <c r="AC66" s="253"/>
      <c r="AD66" s="253"/>
      <c r="AE66" s="253"/>
      <c r="AF66" s="720"/>
      <c r="AG66" s="720"/>
      <c r="AH66" s="251"/>
      <c r="AI66" s="251"/>
      <c r="AJ66" s="251"/>
      <c r="AK66" s="251"/>
      <c r="AL66" s="253"/>
      <c r="AM66" s="253"/>
      <c r="AN66" s="254"/>
      <c r="AO66" s="379" t="s">
        <v>104</v>
      </c>
      <c r="AP66" s="36"/>
    </row>
    <row r="67" spans="1:42" ht="19.5" customHeight="1">
      <c r="A67" s="149">
        <v>57</v>
      </c>
      <c r="B67" s="216" t="s">
        <v>166</v>
      </c>
      <c r="C67" s="234">
        <f>SUM(F67:AN67)</f>
        <v>1</v>
      </c>
      <c r="D67" s="193">
        <f>SUM(C67/C124)</f>
        <v>9.5066070919288902E-5</v>
      </c>
      <c r="E67" s="217">
        <f>SUM(C67/E139)</f>
        <v>9.4091080165600308E-6</v>
      </c>
      <c r="F67" s="293"/>
      <c r="G67" s="294"/>
      <c r="H67" s="294"/>
      <c r="I67" s="294"/>
      <c r="J67" s="295"/>
      <c r="K67" s="295"/>
      <c r="L67" s="294"/>
      <c r="M67" s="294"/>
      <c r="N67" s="294"/>
      <c r="O67" s="296"/>
      <c r="P67" s="296"/>
      <c r="Q67" s="296"/>
      <c r="R67" s="297"/>
      <c r="S67" s="297"/>
      <c r="T67" s="298"/>
      <c r="U67" s="298"/>
      <c r="V67" s="294"/>
      <c r="W67" s="294"/>
      <c r="X67" s="294"/>
      <c r="Y67" s="294"/>
      <c r="Z67" s="294">
        <v>1</v>
      </c>
      <c r="AA67" s="296"/>
      <c r="AB67" s="296"/>
      <c r="AC67" s="296"/>
      <c r="AD67" s="296"/>
      <c r="AE67" s="296"/>
      <c r="AF67" s="727"/>
      <c r="AG67" s="727"/>
      <c r="AH67" s="294"/>
      <c r="AI67" s="294"/>
      <c r="AJ67" s="294"/>
      <c r="AK67" s="294"/>
      <c r="AL67" s="296"/>
      <c r="AM67" s="296"/>
      <c r="AN67" s="297"/>
      <c r="AO67" s="386" t="s">
        <v>166</v>
      </c>
      <c r="AP67" s="36"/>
    </row>
    <row r="68" spans="1:42" ht="19.5" customHeight="1">
      <c r="A68" s="149">
        <v>58</v>
      </c>
      <c r="B68" s="111" t="s">
        <v>105</v>
      </c>
      <c r="C68" s="234">
        <f t="shared" si="3"/>
        <v>94</v>
      </c>
      <c r="D68" s="193">
        <f>SUM(C68/C124)</f>
        <v>8.9362106664131573E-3</v>
      </c>
      <c r="E68" s="150">
        <f>SUM(C68/E139)</f>
        <v>8.8445615355664281E-4</v>
      </c>
      <c r="F68" s="293"/>
      <c r="G68" s="294">
        <v>39</v>
      </c>
      <c r="H68" s="294"/>
      <c r="I68" s="294"/>
      <c r="J68" s="295"/>
      <c r="K68" s="295">
        <v>2</v>
      </c>
      <c r="L68" s="294">
        <v>8</v>
      </c>
      <c r="M68" s="294">
        <v>3</v>
      </c>
      <c r="N68" s="294">
        <v>3</v>
      </c>
      <c r="O68" s="296">
        <v>3</v>
      </c>
      <c r="P68" s="296">
        <v>1</v>
      </c>
      <c r="Q68" s="296"/>
      <c r="R68" s="297"/>
      <c r="S68" s="297"/>
      <c r="T68" s="298">
        <v>15</v>
      </c>
      <c r="U68" s="298"/>
      <c r="V68" s="294">
        <v>2</v>
      </c>
      <c r="W68" s="294"/>
      <c r="X68" s="294"/>
      <c r="Y68" s="294"/>
      <c r="Z68" s="294"/>
      <c r="AA68" s="296">
        <v>3</v>
      </c>
      <c r="AB68" s="296">
        <v>1</v>
      </c>
      <c r="AC68" s="296">
        <v>12</v>
      </c>
      <c r="AD68" s="296"/>
      <c r="AE68" s="296"/>
      <c r="AF68" s="727"/>
      <c r="AG68" s="727"/>
      <c r="AH68" s="294">
        <v>1</v>
      </c>
      <c r="AI68" s="294"/>
      <c r="AJ68" s="294"/>
      <c r="AK68" s="294"/>
      <c r="AL68" s="296"/>
      <c r="AM68" s="296">
        <v>1</v>
      </c>
      <c r="AN68" s="297"/>
      <c r="AO68" s="386" t="s">
        <v>105</v>
      </c>
      <c r="AP68" s="36"/>
    </row>
    <row r="69" spans="1:42" ht="19.5" customHeight="1">
      <c r="A69" s="149">
        <v>59</v>
      </c>
      <c r="B69" s="111" t="s">
        <v>271</v>
      </c>
      <c r="C69" s="235">
        <f>SUM(F69:AN69)</f>
        <v>1</v>
      </c>
      <c r="D69" s="193">
        <f>SUM(C69/C124)</f>
        <v>9.5066070919288902E-5</v>
      </c>
      <c r="E69" s="217">
        <f>SUM(C69/E139)</f>
        <v>9.4091080165600308E-6</v>
      </c>
      <c r="F69" s="293"/>
      <c r="G69" s="294"/>
      <c r="H69" s="294"/>
      <c r="I69" s="294"/>
      <c r="J69" s="295"/>
      <c r="K69" s="295"/>
      <c r="L69" s="294"/>
      <c r="M69" s="294"/>
      <c r="N69" s="294"/>
      <c r="O69" s="296"/>
      <c r="P69" s="296"/>
      <c r="Q69" s="296"/>
      <c r="R69" s="297"/>
      <c r="S69" s="297"/>
      <c r="T69" s="298"/>
      <c r="U69" s="298"/>
      <c r="V69" s="294"/>
      <c r="W69" s="294"/>
      <c r="X69" s="294"/>
      <c r="Y69" s="294"/>
      <c r="Z69" s="294">
        <v>1</v>
      </c>
      <c r="AA69" s="296"/>
      <c r="AB69" s="296"/>
      <c r="AC69" s="296"/>
      <c r="AD69" s="296"/>
      <c r="AE69" s="296"/>
      <c r="AF69" s="727"/>
      <c r="AG69" s="727"/>
      <c r="AH69" s="294"/>
      <c r="AI69" s="294"/>
      <c r="AJ69" s="294"/>
      <c r="AK69" s="294"/>
      <c r="AL69" s="296"/>
      <c r="AM69" s="296"/>
      <c r="AN69" s="297"/>
      <c r="AO69" s="386" t="s">
        <v>271</v>
      </c>
      <c r="AP69" s="36"/>
    </row>
    <row r="70" spans="1:42" ht="19.5" customHeight="1" thickBot="1">
      <c r="A70" s="149">
        <v>60</v>
      </c>
      <c r="B70" s="111" t="s">
        <v>272</v>
      </c>
      <c r="C70" s="235">
        <f>SUM(F70:AN70)</f>
        <v>1</v>
      </c>
      <c r="D70" s="193">
        <f>SUM(C70/C124)</f>
        <v>9.5066070919288902E-5</v>
      </c>
      <c r="E70" s="217">
        <f>SUM(C70/E139)</f>
        <v>9.4091080165600308E-6</v>
      </c>
      <c r="F70" s="293"/>
      <c r="G70" s="294"/>
      <c r="H70" s="294"/>
      <c r="I70" s="294"/>
      <c r="J70" s="295"/>
      <c r="K70" s="295"/>
      <c r="L70" s="294"/>
      <c r="M70" s="294"/>
      <c r="N70" s="294"/>
      <c r="O70" s="296"/>
      <c r="P70" s="296"/>
      <c r="Q70" s="296"/>
      <c r="R70" s="297"/>
      <c r="S70" s="297"/>
      <c r="T70" s="298">
        <v>1</v>
      </c>
      <c r="U70" s="298"/>
      <c r="V70" s="294"/>
      <c r="W70" s="294"/>
      <c r="X70" s="294"/>
      <c r="Y70" s="294"/>
      <c r="Z70" s="294"/>
      <c r="AA70" s="296"/>
      <c r="AB70" s="296"/>
      <c r="AC70" s="296"/>
      <c r="AD70" s="296"/>
      <c r="AE70" s="296"/>
      <c r="AF70" s="727"/>
      <c r="AG70" s="727"/>
      <c r="AH70" s="294"/>
      <c r="AI70" s="294"/>
      <c r="AJ70" s="294"/>
      <c r="AK70" s="294"/>
      <c r="AL70" s="296"/>
      <c r="AM70" s="296"/>
      <c r="AN70" s="297"/>
      <c r="AO70" s="386" t="s">
        <v>272</v>
      </c>
      <c r="AP70" s="36"/>
    </row>
    <row r="71" spans="1:42" ht="19.5" customHeight="1">
      <c r="A71" s="149">
        <v>61</v>
      </c>
      <c r="B71" s="116" t="s">
        <v>106</v>
      </c>
      <c r="C71" s="227">
        <f t="shared" si="3"/>
        <v>204</v>
      </c>
      <c r="D71" s="201">
        <f>SUM(C71/C124)</f>
        <v>1.9393478467534937E-2</v>
      </c>
      <c r="E71" s="416">
        <f>SUM(C71/E139)</f>
        <v>1.9194580353782461E-3</v>
      </c>
      <c r="F71" s="262"/>
      <c r="G71" s="263">
        <v>2</v>
      </c>
      <c r="H71" s="263"/>
      <c r="I71" s="263"/>
      <c r="J71" s="265">
        <v>1</v>
      </c>
      <c r="K71" s="265"/>
      <c r="L71" s="263"/>
      <c r="M71" s="263"/>
      <c r="N71" s="263"/>
      <c r="O71" s="266"/>
      <c r="P71" s="266"/>
      <c r="Q71" s="266"/>
      <c r="R71" s="267"/>
      <c r="S71" s="267"/>
      <c r="T71" s="268"/>
      <c r="U71" s="268"/>
      <c r="V71" s="263"/>
      <c r="W71" s="263"/>
      <c r="X71" s="263"/>
      <c r="Y71" s="263"/>
      <c r="Z71" s="263">
        <v>1</v>
      </c>
      <c r="AA71" s="266"/>
      <c r="AB71" s="266">
        <v>3</v>
      </c>
      <c r="AC71" s="266"/>
      <c r="AD71" s="266"/>
      <c r="AE71" s="266"/>
      <c r="AF71" s="722">
        <v>197</v>
      </c>
      <c r="AG71" s="722"/>
      <c r="AH71" s="263"/>
      <c r="AI71" s="263"/>
      <c r="AJ71" s="263"/>
      <c r="AK71" s="263"/>
      <c r="AL71" s="266"/>
      <c r="AM71" s="266"/>
      <c r="AN71" s="267"/>
      <c r="AO71" s="381" t="s">
        <v>106</v>
      </c>
      <c r="AP71" s="36"/>
    </row>
    <row r="72" spans="1:42" ht="19.5" customHeight="1">
      <c r="A72" s="149">
        <v>62</v>
      </c>
      <c r="B72" s="110" t="s">
        <v>107</v>
      </c>
      <c r="C72" s="228">
        <f t="shared" si="3"/>
        <v>8</v>
      </c>
      <c r="D72" s="202">
        <f>SUM(C72/C124)</f>
        <v>7.6052856735431122E-4</v>
      </c>
      <c r="E72" s="150">
        <f>SUM(C72/E139)</f>
        <v>7.5272864132480246E-5</v>
      </c>
      <c r="F72" s="250"/>
      <c r="G72" s="251">
        <v>4</v>
      </c>
      <c r="H72" s="251"/>
      <c r="I72" s="251"/>
      <c r="J72" s="252"/>
      <c r="K72" s="252"/>
      <c r="L72" s="251">
        <v>1</v>
      </c>
      <c r="M72" s="251"/>
      <c r="N72" s="251"/>
      <c r="O72" s="253"/>
      <c r="P72" s="253"/>
      <c r="Q72" s="253"/>
      <c r="R72" s="254"/>
      <c r="S72" s="254"/>
      <c r="T72" s="255">
        <v>1</v>
      </c>
      <c r="U72" s="255"/>
      <c r="V72" s="251"/>
      <c r="W72" s="251">
        <v>1</v>
      </c>
      <c r="X72" s="251"/>
      <c r="Y72" s="251"/>
      <c r="Z72" s="251"/>
      <c r="AA72" s="253"/>
      <c r="AB72" s="253"/>
      <c r="AC72" s="253"/>
      <c r="AD72" s="253"/>
      <c r="AE72" s="253"/>
      <c r="AF72" s="720"/>
      <c r="AG72" s="720"/>
      <c r="AH72" s="251"/>
      <c r="AI72" s="251"/>
      <c r="AJ72" s="251"/>
      <c r="AK72" s="251"/>
      <c r="AL72" s="253">
        <v>1</v>
      </c>
      <c r="AM72" s="253"/>
      <c r="AN72" s="254"/>
      <c r="AO72" s="379" t="s">
        <v>107</v>
      </c>
      <c r="AP72" s="36"/>
    </row>
    <row r="73" spans="1:42" ht="19.5" customHeight="1" thickBot="1">
      <c r="A73" s="149">
        <v>63</v>
      </c>
      <c r="B73" s="115" t="s">
        <v>108</v>
      </c>
      <c r="C73" s="224">
        <f t="shared" si="3"/>
        <v>40</v>
      </c>
      <c r="D73" s="197">
        <f>SUM(C73/C124)</f>
        <v>3.8026428367715563E-3</v>
      </c>
      <c r="E73" s="217">
        <f>SUM(C73/E139)</f>
        <v>3.7636432066240122E-4</v>
      </c>
      <c r="F73" s="269"/>
      <c r="G73" s="270">
        <v>27</v>
      </c>
      <c r="H73" s="270"/>
      <c r="I73" s="270"/>
      <c r="J73" s="271">
        <v>2</v>
      </c>
      <c r="K73" s="271"/>
      <c r="L73" s="270"/>
      <c r="M73" s="270">
        <v>1</v>
      </c>
      <c r="N73" s="270"/>
      <c r="O73" s="272">
        <v>1</v>
      </c>
      <c r="P73" s="272"/>
      <c r="Q73" s="272"/>
      <c r="R73" s="273">
        <v>1</v>
      </c>
      <c r="S73" s="273"/>
      <c r="T73" s="274">
        <v>2</v>
      </c>
      <c r="U73" s="274"/>
      <c r="V73" s="270"/>
      <c r="W73" s="270"/>
      <c r="X73" s="270"/>
      <c r="Y73" s="270"/>
      <c r="Z73" s="270">
        <v>2</v>
      </c>
      <c r="AA73" s="272"/>
      <c r="AB73" s="272">
        <v>2</v>
      </c>
      <c r="AC73" s="272">
        <v>1</v>
      </c>
      <c r="AD73" s="272"/>
      <c r="AE73" s="272"/>
      <c r="AF73" s="723"/>
      <c r="AG73" s="723"/>
      <c r="AH73" s="270"/>
      <c r="AI73" s="270"/>
      <c r="AJ73" s="270"/>
      <c r="AK73" s="270"/>
      <c r="AL73" s="272">
        <v>1</v>
      </c>
      <c r="AM73" s="272"/>
      <c r="AN73" s="273"/>
      <c r="AO73" s="383" t="s">
        <v>108</v>
      </c>
      <c r="AP73" s="36"/>
    </row>
    <row r="74" spans="1:42" ht="19.5" customHeight="1">
      <c r="A74" s="149">
        <v>64</v>
      </c>
      <c r="B74" s="109" t="s">
        <v>109</v>
      </c>
      <c r="C74" s="218">
        <f>SUM(F74:AN74)</f>
        <v>6</v>
      </c>
      <c r="D74" s="198">
        <f>SUM(C74/C124)</f>
        <v>5.7039642551573347E-4</v>
      </c>
      <c r="E74" s="416">
        <f>SUM(C74/E139)</f>
        <v>5.6454648099360181E-5</v>
      </c>
      <c r="F74" s="244"/>
      <c r="G74" s="245"/>
      <c r="H74" s="245"/>
      <c r="I74" s="245"/>
      <c r="J74" s="246">
        <v>1</v>
      </c>
      <c r="K74" s="246"/>
      <c r="L74" s="245"/>
      <c r="M74" s="245">
        <v>1</v>
      </c>
      <c r="N74" s="245"/>
      <c r="O74" s="247"/>
      <c r="P74" s="247"/>
      <c r="Q74" s="247"/>
      <c r="R74" s="248"/>
      <c r="S74" s="248"/>
      <c r="T74" s="249"/>
      <c r="U74" s="249"/>
      <c r="V74" s="245"/>
      <c r="W74" s="245">
        <v>2</v>
      </c>
      <c r="X74" s="245"/>
      <c r="Y74" s="245"/>
      <c r="Z74" s="245"/>
      <c r="AA74" s="247">
        <v>1</v>
      </c>
      <c r="AB74" s="247"/>
      <c r="AC74" s="247"/>
      <c r="AD74" s="247"/>
      <c r="AE74" s="247"/>
      <c r="AF74" s="719"/>
      <c r="AG74" s="719"/>
      <c r="AH74" s="245"/>
      <c r="AI74" s="245"/>
      <c r="AJ74" s="245">
        <v>1</v>
      </c>
      <c r="AK74" s="245"/>
      <c r="AL74" s="247"/>
      <c r="AM74" s="247"/>
      <c r="AN74" s="248"/>
      <c r="AO74" s="378" t="s">
        <v>109</v>
      </c>
      <c r="AP74" s="36"/>
    </row>
    <row r="75" spans="1:42" ht="19.5" customHeight="1">
      <c r="A75" s="149">
        <v>65</v>
      </c>
      <c r="B75" s="109" t="s">
        <v>161</v>
      </c>
      <c r="C75" s="218">
        <f>SUM(F75:AN75)</f>
        <v>1</v>
      </c>
      <c r="D75" s="198">
        <f>SUM(C75/C124)</f>
        <v>9.5066070919288902E-5</v>
      </c>
      <c r="E75" s="150">
        <f>SUM(C75/E139)</f>
        <v>9.4091080165600308E-6</v>
      </c>
      <c r="F75" s="244"/>
      <c r="G75" s="245"/>
      <c r="H75" s="245"/>
      <c r="I75" s="245"/>
      <c r="J75" s="246"/>
      <c r="K75" s="246"/>
      <c r="L75" s="245"/>
      <c r="M75" s="245"/>
      <c r="N75" s="245"/>
      <c r="O75" s="247"/>
      <c r="P75" s="247"/>
      <c r="Q75" s="247"/>
      <c r="R75" s="248"/>
      <c r="S75" s="248"/>
      <c r="T75" s="249"/>
      <c r="U75" s="249"/>
      <c r="V75" s="245"/>
      <c r="W75" s="245"/>
      <c r="X75" s="245"/>
      <c r="Y75" s="245"/>
      <c r="Z75" s="245">
        <v>1</v>
      </c>
      <c r="AA75" s="247"/>
      <c r="AB75" s="247"/>
      <c r="AC75" s="247"/>
      <c r="AD75" s="247"/>
      <c r="AE75" s="247"/>
      <c r="AF75" s="719"/>
      <c r="AG75" s="719"/>
      <c r="AH75" s="245"/>
      <c r="AI75" s="245"/>
      <c r="AJ75" s="245"/>
      <c r="AK75" s="245"/>
      <c r="AL75" s="247"/>
      <c r="AM75" s="247"/>
      <c r="AN75" s="248"/>
      <c r="AO75" s="378" t="s">
        <v>161</v>
      </c>
      <c r="AP75" s="36"/>
    </row>
    <row r="76" spans="1:42" ht="19.5" customHeight="1">
      <c r="A76" s="149">
        <v>66</v>
      </c>
      <c r="B76" s="110" t="s">
        <v>110</v>
      </c>
      <c r="C76" s="219">
        <f t="shared" si="3"/>
        <v>2</v>
      </c>
      <c r="D76" s="192">
        <f>SUM(C76/C124)</f>
        <v>1.901321418385778E-4</v>
      </c>
      <c r="E76" s="150">
        <f>SUM(C76/E139)</f>
        <v>1.8818216033120062E-5</v>
      </c>
      <c r="F76" s="250"/>
      <c r="G76" s="251"/>
      <c r="H76" s="251"/>
      <c r="I76" s="251"/>
      <c r="J76" s="252">
        <v>1</v>
      </c>
      <c r="K76" s="252"/>
      <c r="L76" s="251"/>
      <c r="M76" s="251"/>
      <c r="N76" s="251"/>
      <c r="O76" s="253"/>
      <c r="P76" s="253"/>
      <c r="Q76" s="253"/>
      <c r="R76" s="254"/>
      <c r="S76" s="254"/>
      <c r="T76" s="255">
        <v>1</v>
      </c>
      <c r="U76" s="255"/>
      <c r="V76" s="251"/>
      <c r="W76" s="251"/>
      <c r="X76" s="251"/>
      <c r="Y76" s="251"/>
      <c r="Z76" s="251"/>
      <c r="AA76" s="253"/>
      <c r="AB76" s="253"/>
      <c r="AC76" s="253"/>
      <c r="AD76" s="253"/>
      <c r="AE76" s="253"/>
      <c r="AF76" s="720"/>
      <c r="AG76" s="720"/>
      <c r="AH76" s="251"/>
      <c r="AI76" s="251"/>
      <c r="AJ76" s="251"/>
      <c r="AK76" s="251"/>
      <c r="AL76" s="253"/>
      <c r="AM76" s="253"/>
      <c r="AN76" s="254"/>
      <c r="AO76" s="379" t="s">
        <v>110</v>
      </c>
      <c r="AP76" s="36"/>
    </row>
    <row r="77" spans="1:42" ht="19.5" customHeight="1">
      <c r="A77" s="149">
        <v>67</v>
      </c>
      <c r="B77" s="110" t="s">
        <v>111</v>
      </c>
      <c r="C77" s="219">
        <f>SUM(F77:AN77)</f>
        <v>1</v>
      </c>
      <c r="D77" s="192">
        <f>SUM(C77/C124)</f>
        <v>9.5066070919288902E-5</v>
      </c>
      <c r="E77" s="150">
        <f>SUM(C77/E139)</f>
        <v>9.4091080165600308E-6</v>
      </c>
      <c r="F77" s="250"/>
      <c r="G77" s="251"/>
      <c r="H77" s="251"/>
      <c r="I77" s="251"/>
      <c r="J77" s="252"/>
      <c r="K77" s="252"/>
      <c r="L77" s="251">
        <v>1</v>
      </c>
      <c r="M77" s="251"/>
      <c r="N77" s="251"/>
      <c r="O77" s="253"/>
      <c r="P77" s="253"/>
      <c r="Q77" s="253"/>
      <c r="R77" s="254"/>
      <c r="S77" s="254"/>
      <c r="T77" s="255"/>
      <c r="U77" s="255"/>
      <c r="V77" s="251"/>
      <c r="W77" s="251"/>
      <c r="X77" s="251"/>
      <c r="Y77" s="251"/>
      <c r="Z77" s="251"/>
      <c r="AA77" s="253"/>
      <c r="AB77" s="253"/>
      <c r="AC77" s="253"/>
      <c r="AD77" s="253"/>
      <c r="AE77" s="253"/>
      <c r="AF77" s="720"/>
      <c r="AG77" s="720"/>
      <c r="AH77" s="251"/>
      <c r="AI77" s="251"/>
      <c r="AJ77" s="251"/>
      <c r="AK77" s="251"/>
      <c r="AL77" s="253"/>
      <c r="AM77" s="253"/>
      <c r="AN77" s="254"/>
      <c r="AO77" s="379" t="s">
        <v>111</v>
      </c>
      <c r="AP77" s="36"/>
    </row>
    <row r="78" spans="1:42" ht="19.5" customHeight="1">
      <c r="A78" s="149">
        <v>68</v>
      </c>
      <c r="B78" s="110" t="s">
        <v>112</v>
      </c>
      <c r="C78" s="219">
        <f>SUM(F78:AN78)</f>
        <v>2</v>
      </c>
      <c r="D78" s="192">
        <f>SUM(C78/C124)</f>
        <v>1.901321418385778E-4</v>
      </c>
      <c r="E78" s="150">
        <f>SUM(C78/E139)</f>
        <v>1.8818216033120062E-5</v>
      </c>
      <c r="F78" s="250"/>
      <c r="G78" s="251"/>
      <c r="H78" s="251"/>
      <c r="I78" s="251"/>
      <c r="J78" s="252">
        <v>1</v>
      </c>
      <c r="K78" s="252"/>
      <c r="L78" s="251"/>
      <c r="M78" s="251"/>
      <c r="N78" s="251"/>
      <c r="O78" s="253"/>
      <c r="P78" s="253"/>
      <c r="Q78" s="253"/>
      <c r="R78" s="254"/>
      <c r="S78" s="254"/>
      <c r="T78" s="255"/>
      <c r="U78" s="255"/>
      <c r="V78" s="251"/>
      <c r="W78" s="251"/>
      <c r="X78" s="251"/>
      <c r="Y78" s="251"/>
      <c r="Z78" s="251">
        <v>1</v>
      </c>
      <c r="AA78" s="253"/>
      <c r="AB78" s="253"/>
      <c r="AC78" s="253"/>
      <c r="AD78" s="253"/>
      <c r="AE78" s="253"/>
      <c r="AF78" s="720"/>
      <c r="AG78" s="720"/>
      <c r="AH78" s="251"/>
      <c r="AI78" s="251"/>
      <c r="AJ78" s="251"/>
      <c r="AK78" s="251"/>
      <c r="AL78" s="253"/>
      <c r="AM78" s="253"/>
      <c r="AN78" s="254"/>
      <c r="AO78" s="379" t="s">
        <v>112</v>
      </c>
      <c r="AP78" s="36"/>
    </row>
    <row r="79" spans="1:42" ht="19.5" customHeight="1">
      <c r="A79" s="149">
        <v>69</v>
      </c>
      <c r="B79" s="110" t="s">
        <v>220</v>
      </c>
      <c r="C79" s="219">
        <f t="shared" si="3"/>
        <v>1</v>
      </c>
      <c r="D79" s="192">
        <f>SUM(C79/C124)</f>
        <v>9.5066070919288902E-5</v>
      </c>
      <c r="E79" s="150">
        <f>SUM(C79/E139)</f>
        <v>9.4091080165600308E-6</v>
      </c>
      <c r="F79" s="250"/>
      <c r="G79" s="251"/>
      <c r="H79" s="251"/>
      <c r="I79" s="251"/>
      <c r="J79" s="252"/>
      <c r="K79" s="252"/>
      <c r="L79" s="251"/>
      <c r="M79" s="251"/>
      <c r="N79" s="251"/>
      <c r="O79" s="253"/>
      <c r="P79" s="253"/>
      <c r="Q79" s="253"/>
      <c r="R79" s="254"/>
      <c r="S79" s="254"/>
      <c r="T79" s="255">
        <v>1</v>
      </c>
      <c r="U79" s="255"/>
      <c r="V79" s="251"/>
      <c r="W79" s="251"/>
      <c r="X79" s="251"/>
      <c r="Y79" s="251"/>
      <c r="Z79" s="251"/>
      <c r="AA79" s="253"/>
      <c r="AB79" s="253"/>
      <c r="AC79" s="253"/>
      <c r="AD79" s="253"/>
      <c r="AE79" s="253"/>
      <c r="AF79" s="720"/>
      <c r="AG79" s="720"/>
      <c r="AH79" s="251"/>
      <c r="AI79" s="251"/>
      <c r="AJ79" s="251"/>
      <c r="AK79" s="251"/>
      <c r="AL79" s="253"/>
      <c r="AM79" s="253"/>
      <c r="AN79" s="254"/>
      <c r="AO79" s="379" t="s">
        <v>178</v>
      </c>
      <c r="AP79" s="36"/>
    </row>
    <row r="80" spans="1:42" ht="19.5" customHeight="1">
      <c r="A80" s="149">
        <v>70</v>
      </c>
      <c r="B80" s="110" t="s">
        <v>113</v>
      </c>
      <c r="C80" s="219">
        <f>SUM(F80:AN80)</f>
        <v>1</v>
      </c>
      <c r="D80" s="192">
        <f>SUM(C80/C124)</f>
        <v>9.5066070919288902E-5</v>
      </c>
      <c r="E80" s="150">
        <f>SUM(C80/E139)</f>
        <v>9.4091080165600308E-6</v>
      </c>
      <c r="F80" s="250"/>
      <c r="G80" s="251">
        <v>1</v>
      </c>
      <c r="H80" s="251"/>
      <c r="I80" s="251"/>
      <c r="J80" s="252"/>
      <c r="K80" s="252"/>
      <c r="L80" s="251"/>
      <c r="M80" s="251"/>
      <c r="N80" s="251"/>
      <c r="O80" s="253"/>
      <c r="P80" s="253"/>
      <c r="Q80" s="253"/>
      <c r="R80" s="254"/>
      <c r="S80" s="254"/>
      <c r="T80" s="255"/>
      <c r="U80" s="255"/>
      <c r="V80" s="251"/>
      <c r="W80" s="251"/>
      <c r="X80" s="251"/>
      <c r="Y80" s="251"/>
      <c r="Z80" s="251"/>
      <c r="AA80" s="253"/>
      <c r="AB80" s="253"/>
      <c r="AC80" s="253"/>
      <c r="AD80" s="253"/>
      <c r="AE80" s="253"/>
      <c r="AF80" s="720"/>
      <c r="AG80" s="720"/>
      <c r="AH80" s="251"/>
      <c r="AI80" s="251"/>
      <c r="AJ80" s="251"/>
      <c r="AK80" s="251"/>
      <c r="AL80" s="253"/>
      <c r="AM80" s="253"/>
      <c r="AN80" s="254"/>
      <c r="AO80" s="379" t="s">
        <v>113</v>
      </c>
      <c r="AP80" s="36"/>
    </row>
    <row r="81" spans="1:42" ht="19.5" customHeight="1">
      <c r="A81" s="149">
        <v>71</v>
      </c>
      <c r="B81" s="472" t="s">
        <v>114</v>
      </c>
      <c r="C81" s="220">
        <f>SUM(F81:AN81)</f>
        <v>5</v>
      </c>
      <c r="D81" s="193">
        <f>SUM(C81/C124)</f>
        <v>4.7533035459644454E-4</v>
      </c>
      <c r="E81" s="150">
        <f>SUM(C81/E139)</f>
        <v>4.7045540082800152E-5</v>
      </c>
      <c r="F81" s="293"/>
      <c r="G81" s="294"/>
      <c r="H81" s="294"/>
      <c r="I81" s="294"/>
      <c r="J81" s="295">
        <v>1</v>
      </c>
      <c r="K81" s="295"/>
      <c r="L81" s="294"/>
      <c r="M81" s="294">
        <v>1</v>
      </c>
      <c r="N81" s="294"/>
      <c r="O81" s="296"/>
      <c r="P81" s="296"/>
      <c r="Q81" s="296"/>
      <c r="R81" s="297">
        <v>2</v>
      </c>
      <c r="S81" s="297"/>
      <c r="T81" s="298"/>
      <c r="U81" s="298"/>
      <c r="V81" s="294"/>
      <c r="W81" s="294"/>
      <c r="X81" s="294"/>
      <c r="Y81" s="294"/>
      <c r="Z81" s="294"/>
      <c r="AA81" s="296"/>
      <c r="AB81" s="296"/>
      <c r="AC81" s="296"/>
      <c r="AD81" s="296"/>
      <c r="AE81" s="296"/>
      <c r="AF81" s="727"/>
      <c r="AG81" s="727"/>
      <c r="AH81" s="294">
        <v>1</v>
      </c>
      <c r="AI81" s="294"/>
      <c r="AJ81" s="294"/>
      <c r="AK81" s="294"/>
      <c r="AL81" s="296"/>
      <c r="AM81" s="296"/>
      <c r="AN81" s="297"/>
      <c r="AO81" s="473" t="s">
        <v>114</v>
      </c>
      <c r="AP81" s="36"/>
    </row>
    <row r="82" spans="1:42" ht="19.5" customHeight="1" thickBot="1">
      <c r="A82" s="149">
        <v>72</v>
      </c>
      <c r="B82" s="112" t="s">
        <v>115</v>
      </c>
      <c r="C82" s="221">
        <f t="shared" si="3"/>
        <v>2</v>
      </c>
      <c r="D82" s="194">
        <f>SUM(C82/C124)</f>
        <v>1.901321418385778E-4</v>
      </c>
      <c r="E82" s="217">
        <f>SUM(C82/E139)</f>
        <v>1.8818216033120062E-5</v>
      </c>
      <c r="F82" s="256"/>
      <c r="G82" s="257">
        <v>1</v>
      </c>
      <c r="H82" s="257"/>
      <c r="I82" s="257"/>
      <c r="J82" s="258"/>
      <c r="K82" s="258"/>
      <c r="L82" s="257"/>
      <c r="M82" s="257"/>
      <c r="N82" s="257"/>
      <c r="O82" s="259"/>
      <c r="P82" s="259"/>
      <c r="Q82" s="259"/>
      <c r="R82" s="260"/>
      <c r="S82" s="260"/>
      <c r="T82" s="261"/>
      <c r="U82" s="261"/>
      <c r="V82" s="257">
        <v>1</v>
      </c>
      <c r="W82" s="257"/>
      <c r="X82" s="257"/>
      <c r="Y82" s="257"/>
      <c r="Z82" s="257"/>
      <c r="AA82" s="259"/>
      <c r="AB82" s="259"/>
      <c r="AC82" s="259"/>
      <c r="AD82" s="259"/>
      <c r="AE82" s="259"/>
      <c r="AF82" s="721"/>
      <c r="AG82" s="721"/>
      <c r="AH82" s="257"/>
      <c r="AI82" s="257"/>
      <c r="AJ82" s="257"/>
      <c r="AK82" s="257"/>
      <c r="AL82" s="259"/>
      <c r="AM82" s="259"/>
      <c r="AN82" s="260"/>
      <c r="AO82" s="380" t="s">
        <v>115</v>
      </c>
      <c r="AP82" s="36"/>
    </row>
    <row r="83" spans="1:42" ht="19.5" customHeight="1">
      <c r="A83" s="149">
        <v>73</v>
      </c>
      <c r="B83" s="110" t="s">
        <v>217</v>
      </c>
      <c r="C83" s="222">
        <f t="shared" si="3"/>
        <v>1</v>
      </c>
      <c r="D83" s="195">
        <f>SUM(C83/C124)</f>
        <v>9.5066070919288902E-5</v>
      </c>
      <c r="E83" s="416">
        <f>SUM(C83/E139)</f>
        <v>9.4091080165600308E-6</v>
      </c>
      <c r="F83" s="299"/>
      <c r="G83" s="300"/>
      <c r="H83" s="300"/>
      <c r="I83" s="300"/>
      <c r="J83" s="301"/>
      <c r="K83" s="301"/>
      <c r="L83" s="300"/>
      <c r="M83" s="300"/>
      <c r="N83" s="300"/>
      <c r="O83" s="302"/>
      <c r="P83" s="302"/>
      <c r="Q83" s="302"/>
      <c r="R83" s="303"/>
      <c r="S83" s="303"/>
      <c r="T83" s="304">
        <v>1</v>
      </c>
      <c r="U83" s="304"/>
      <c r="V83" s="300"/>
      <c r="W83" s="300"/>
      <c r="X83" s="300"/>
      <c r="Y83" s="300"/>
      <c r="Z83" s="300"/>
      <c r="AA83" s="302"/>
      <c r="AB83" s="302"/>
      <c r="AC83" s="302"/>
      <c r="AD83" s="302"/>
      <c r="AE83" s="302"/>
      <c r="AF83" s="728"/>
      <c r="AG83" s="728"/>
      <c r="AH83" s="300"/>
      <c r="AI83" s="300"/>
      <c r="AJ83" s="300"/>
      <c r="AK83" s="300"/>
      <c r="AL83" s="302"/>
      <c r="AM83" s="302"/>
      <c r="AN83" s="303"/>
      <c r="AO83" s="379" t="s">
        <v>217</v>
      </c>
      <c r="AP83" s="36"/>
    </row>
    <row r="84" spans="1:42" ht="19.5" customHeight="1">
      <c r="A84" s="149">
        <v>74</v>
      </c>
      <c r="B84" s="472" t="s">
        <v>116</v>
      </c>
      <c r="C84" s="223">
        <f t="shared" si="3"/>
        <v>6</v>
      </c>
      <c r="D84" s="196">
        <f>SUM(C84/C124)</f>
        <v>5.7039642551573347E-4</v>
      </c>
      <c r="E84" s="150">
        <f>SUM(C84/E139)</f>
        <v>5.6454648099360181E-5</v>
      </c>
      <c r="F84" s="305"/>
      <c r="G84" s="306">
        <v>1</v>
      </c>
      <c r="H84" s="306"/>
      <c r="I84" s="306"/>
      <c r="J84" s="307"/>
      <c r="K84" s="307"/>
      <c r="L84" s="306"/>
      <c r="M84" s="306"/>
      <c r="N84" s="306"/>
      <c r="O84" s="308"/>
      <c r="P84" s="308"/>
      <c r="Q84" s="308"/>
      <c r="R84" s="309"/>
      <c r="S84" s="309"/>
      <c r="T84" s="310"/>
      <c r="U84" s="310"/>
      <c r="V84" s="306"/>
      <c r="W84" s="306"/>
      <c r="X84" s="306"/>
      <c r="Y84" s="306"/>
      <c r="Z84" s="306">
        <v>4</v>
      </c>
      <c r="AA84" s="308"/>
      <c r="AB84" s="308"/>
      <c r="AC84" s="308"/>
      <c r="AD84" s="308"/>
      <c r="AE84" s="308"/>
      <c r="AF84" s="729"/>
      <c r="AG84" s="729">
        <v>1</v>
      </c>
      <c r="AH84" s="306"/>
      <c r="AI84" s="306"/>
      <c r="AJ84" s="306"/>
      <c r="AK84" s="306"/>
      <c r="AL84" s="308"/>
      <c r="AM84" s="308"/>
      <c r="AN84" s="309"/>
      <c r="AO84" s="473" t="s">
        <v>116</v>
      </c>
      <c r="AP84" s="36"/>
    </row>
    <row r="85" spans="1:42" ht="19.5" customHeight="1" thickBot="1">
      <c r="A85" s="149">
        <v>75</v>
      </c>
      <c r="B85" s="118" t="s">
        <v>117</v>
      </c>
      <c r="C85" s="224">
        <f>SUM(F85:AN85)</f>
        <v>53</v>
      </c>
      <c r="D85" s="197">
        <f>SUM(C85/C124)</f>
        <v>5.0385017587223123E-3</v>
      </c>
      <c r="E85" s="217">
        <f>SUM(C85/E139)</f>
        <v>4.9868272487768161E-4</v>
      </c>
      <c r="F85" s="269"/>
      <c r="G85" s="270">
        <v>27</v>
      </c>
      <c r="H85" s="270"/>
      <c r="I85" s="270">
        <v>4</v>
      </c>
      <c r="J85" s="271"/>
      <c r="K85" s="271">
        <v>2</v>
      </c>
      <c r="L85" s="270">
        <v>1</v>
      </c>
      <c r="M85" s="270">
        <v>1</v>
      </c>
      <c r="N85" s="270"/>
      <c r="O85" s="272">
        <v>1</v>
      </c>
      <c r="P85" s="272"/>
      <c r="Q85" s="272"/>
      <c r="R85" s="273"/>
      <c r="S85" s="273"/>
      <c r="T85" s="274">
        <v>5</v>
      </c>
      <c r="U85" s="274">
        <v>1</v>
      </c>
      <c r="V85" s="270"/>
      <c r="W85" s="270">
        <v>1</v>
      </c>
      <c r="X85" s="270">
        <v>1</v>
      </c>
      <c r="Y85" s="270"/>
      <c r="Z85" s="270">
        <v>3</v>
      </c>
      <c r="AA85" s="272"/>
      <c r="AB85" s="272">
        <v>4</v>
      </c>
      <c r="AC85" s="272">
        <v>1</v>
      </c>
      <c r="AD85" s="272"/>
      <c r="AE85" s="272"/>
      <c r="AF85" s="723"/>
      <c r="AG85" s="723">
        <v>1</v>
      </c>
      <c r="AH85" s="270"/>
      <c r="AI85" s="270"/>
      <c r="AJ85" s="270"/>
      <c r="AK85" s="270"/>
      <c r="AL85" s="272"/>
      <c r="AM85" s="272"/>
      <c r="AN85" s="273"/>
      <c r="AO85" s="383" t="s">
        <v>117</v>
      </c>
      <c r="AP85" s="36"/>
    </row>
    <row r="86" spans="1:42" ht="19.5" customHeight="1" thickBot="1">
      <c r="A86" s="149">
        <v>76</v>
      </c>
      <c r="B86" s="475" t="s">
        <v>118</v>
      </c>
      <c r="C86" s="229">
        <f>SUM(F86:AN86)</f>
        <v>1</v>
      </c>
      <c r="D86" s="203">
        <f>SUM(C86/C124)</f>
        <v>9.5066070919288902E-5</v>
      </c>
      <c r="E86" s="415">
        <f>SUM(C86/E139)</f>
        <v>9.4091080165600308E-6</v>
      </c>
      <c r="F86" s="275"/>
      <c r="G86" s="276"/>
      <c r="H86" s="276"/>
      <c r="I86" s="276"/>
      <c r="J86" s="277">
        <v>1</v>
      </c>
      <c r="K86" s="277"/>
      <c r="L86" s="276"/>
      <c r="M86" s="276"/>
      <c r="N86" s="276"/>
      <c r="O86" s="278"/>
      <c r="P86" s="278"/>
      <c r="Q86" s="278"/>
      <c r="R86" s="279"/>
      <c r="S86" s="279"/>
      <c r="T86" s="280"/>
      <c r="U86" s="280"/>
      <c r="V86" s="276"/>
      <c r="W86" s="276"/>
      <c r="X86" s="276"/>
      <c r="Y86" s="276"/>
      <c r="Z86" s="276"/>
      <c r="AA86" s="278"/>
      <c r="AB86" s="278"/>
      <c r="AC86" s="278"/>
      <c r="AD86" s="278"/>
      <c r="AE86" s="278"/>
      <c r="AF86" s="724"/>
      <c r="AG86" s="724"/>
      <c r="AH86" s="276"/>
      <c r="AI86" s="276"/>
      <c r="AJ86" s="276"/>
      <c r="AK86" s="276"/>
      <c r="AL86" s="278"/>
      <c r="AM86" s="278"/>
      <c r="AN86" s="279"/>
      <c r="AO86" s="477" t="s">
        <v>118</v>
      </c>
      <c r="AP86" s="36"/>
    </row>
    <row r="87" spans="1:42" ht="19.5" customHeight="1">
      <c r="A87" s="149">
        <v>77</v>
      </c>
      <c r="B87" s="474" t="s">
        <v>218</v>
      </c>
      <c r="C87" s="225">
        <f t="shared" si="3"/>
        <v>2</v>
      </c>
      <c r="D87" s="199">
        <f>SUM(C87/C124)</f>
        <v>1.901321418385778E-4</v>
      </c>
      <c r="E87" s="151">
        <f>SUM(C87/E139)</f>
        <v>1.8818216033120062E-5</v>
      </c>
      <c r="F87" s="262"/>
      <c r="G87" s="263"/>
      <c r="H87" s="263"/>
      <c r="I87" s="263"/>
      <c r="J87" s="265">
        <v>1</v>
      </c>
      <c r="K87" s="265"/>
      <c r="L87" s="263"/>
      <c r="M87" s="263"/>
      <c r="N87" s="263"/>
      <c r="O87" s="266"/>
      <c r="P87" s="266"/>
      <c r="Q87" s="266"/>
      <c r="R87" s="267">
        <v>1</v>
      </c>
      <c r="S87" s="267"/>
      <c r="T87" s="268"/>
      <c r="U87" s="268"/>
      <c r="V87" s="263"/>
      <c r="W87" s="263"/>
      <c r="X87" s="263"/>
      <c r="Y87" s="263"/>
      <c r="Z87" s="263"/>
      <c r="AA87" s="266"/>
      <c r="AB87" s="266"/>
      <c r="AC87" s="266"/>
      <c r="AD87" s="266"/>
      <c r="AE87" s="266"/>
      <c r="AF87" s="722"/>
      <c r="AG87" s="722"/>
      <c r="AH87" s="263"/>
      <c r="AI87" s="263"/>
      <c r="AJ87" s="263"/>
      <c r="AK87" s="263"/>
      <c r="AL87" s="266"/>
      <c r="AM87" s="266"/>
      <c r="AN87" s="267"/>
      <c r="AO87" s="476" t="s">
        <v>218</v>
      </c>
      <c r="AP87" s="36"/>
    </row>
    <row r="88" spans="1:42" ht="19.5" customHeight="1">
      <c r="A88" s="149">
        <v>78</v>
      </c>
      <c r="B88" s="110" t="s">
        <v>119</v>
      </c>
      <c r="C88" s="218">
        <f t="shared" si="3"/>
        <v>12</v>
      </c>
      <c r="D88" s="198">
        <f>SUM(C88/C124)</f>
        <v>1.1407928510314669E-3</v>
      </c>
      <c r="E88" s="150">
        <f>SUM(C88/E139)</f>
        <v>1.1290929619872036E-4</v>
      </c>
      <c r="F88" s="244"/>
      <c r="G88" s="245">
        <v>2</v>
      </c>
      <c r="H88" s="245"/>
      <c r="I88" s="245"/>
      <c r="J88" s="246"/>
      <c r="K88" s="246"/>
      <c r="L88" s="245">
        <v>2</v>
      </c>
      <c r="M88" s="245"/>
      <c r="N88" s="245"/>
      <c r="O88" s="247"/>
      <c r="P88" s="247">
        <v>2</v>
      </c>
      <c r="Q88" s="247"/>
      <c r="R88" s="248"/>
      <c r="S88" s="248"/>
      <c r="T88" s="249"/>
      <c r="U88" s="249"/>
      <c r="V88" s="245"/>
      <c r="W88" s="245"/>
      <c r="X88" s="245"/>
      <c r="Y88" s="245"/>
      <c r="Z88" s="245">
        <v>2</v>
      </c>
      <c r="AA88" s="247"/>
      <c r="AB88" s="247"/>
      <c r="AC88" s="247">
        <v>3</v>
      </c>
      <c r="AD88" s="247"/>
      <c r="AE88" s="247"/>
      <c r="AF88" s="719"/>
      <c r="AG88" s="719"/>
      <c r="AH88" s="245"/>
      <c r="AI88" s="245"/>
      <c r="AJ88" s="245">
        <v>1</v>
      </c>
      <c r="AK88" s="245"/>
      <c r="AL88" s="247"/>
      <c r="AM88" s="247"/>
      <c r="AN88" s="248"/>
      <c r="AO88" s="378" t="s">
        <v>119</v>
      </c>
      <c r="AP88" s="36"/>
    </row>
    <row r="89" spans="1:42" ht="19.5" customHeight="1">
      <c r="A89" s="149">
        <v>79</v>
      </c>
      <c r="B89" s="110" t="s">
        <v>120</v>
      </c>
      <c r="C89" s="219">
        <f t="shared" si="3"/>
        <v>154</v>
      </c>
      <c r="D89" s="192">
        <f>SUM(C89/C124)</f>
        <v>1.4640174921570491E-2</v>
      </c>
      <c r="E89" s="150">
        <f>SUM(C89/E139)</f>
        <v>1.4490026345502446E-3</v>
      </c>
      <c r="F89" s="250"/>
      <c r="G89" s="251">
        <v>76</v>
      </c>
      <c r="H89" s="251"/>
      <c r="I89" s="251"/>
      <c r="J89" s="252">
        <v>9</v>
      </c>
      <c r="K89" s="252">
        <v>2</v>
      </c>
      <c r="L89" s="251">
        <v>6</v>
      </c>
      <c r="M89" s="251">
        <v>2</v>
      </c>
      <c r="N89" s="251"/>
      <c r="O89" s="253">
        <v>1</v>
      </c>
      <c r="P89" s="253">
        <v>2</v>
      </c>
      <c r="Q89" s="253"/>
      <c r="R89" s="254"/>
      <c r="S89" s="254"/>
      <c r="T89" s="255">
        <v>19</v>
      </c>
      <c r="U89" s="255">
        <v>6</v>
      </c>
      <c r="V89" s="251"/>
      <c r="W89" s="251">
        <v>1</v>
      </c>
      <c r="X89" s="251"/>
      <c r="Y89" s="251">
        <v>1</v>
      </c>
      <c r="Z89" s="251">
        <v>7</v>
      </c>
      <c r="AA89" s="253">
        <v>3</v>
      </c>
      <c r="AB89" s="253">
        <v>3</v>
      </c>
      <c r="AC89" s="253">
        <v>9</v>
      </c>
      <c r="AD89" s="253">
        <v>2</v>
      </c>
      <c r="AE89" s="253"/>
      <c r="AF89" s="720"/>
      <c r="AG89" s="720"/>
      <c r="AH89" s="251">
        <v>3</v>
      </c>
      <c r="AI89" s="251"/>
      <c r="AJ89" s="251">
        <v>2</v>
      </c>
      <c r="AK89" s="251"/>
      <c r="AL89" s="253"/>
      <c r="AM89" s="253"/>
      <c r="AN89" s="254"/>
      <c r="AO89" s="379" t="s">
        <v>120</v>
      </c>
      <c r="AP89" s="36"/>
    </row>
    <row r="90" spans="1:42" ht="19.5" customHeight="1" thickBot="1">
      <c r="A90" s="149">
        <v>80</v>
      </c>
      <c r="B90" s="115" t="s">
        <v>121</v>
      </c>
      <c r="C90" s="221">
        <f t="shared" si="3"/>
        <v>139</v>
      </c>
      <c r="D90" s="194">
        <f>SUM(C90/C124)</f>
        <v>1.3214183857781158E-2</v>
      </c>
      <c r="E90" s="152">
        <f>SUM(C90/E139)</f>
        <v>1.3078660143018442E-3</v>
      </c>
      <c r="F90" s="256"/>
      <c r="G90" s="257">
        <v>37</v>
      </c>
      <c r="H90" s="257"/>
      <c r="I90" s="257"/>
      <c r="J90" s="258">
        <v>2</v>
      </c>
      <c r="K90" s="258">
        <v>1</v>
      </c>
      <c r="L90" s="257">
        <v>4</v>
      </c>
      <c r="M90" s="257">
        <v>1</v>
      </c>
      <c r="N90" s="257"/>
      <c r="O90" s="259">
        <v>18</v>
      </c>
      <c r="P90" s="259">
        <v>3</v>
      </c>
      <c r="Q90" s="259"/>
      <c r="R90" s="260">
        <v>6</v>
      </c>
      <c r="S90" s="260"/>
      <c r="T90" s="261">
        <v>22</v>
      </c>
      <c r="U90" s="261">
        <v>4</v>
      </c>
      <c r="V90" s="257">
        <v>2</v>
      </c>
      <c r="W90" s="257">
        <v>3</v>
      </c>
      <c r="X90" s="257"/>
      <c r="Y90" s="257">
        <v>2</v>
      </c>
      <c r="Z90" s="257">
        <v>9</v>
      </c>
      <c r="AA90" s="259">
        <v>5</v>
      </c>
      <c r="AB90" s="259">
        <v>6</v>
      </c>
      <c r="AC90" s="259">
        <v>7</v>
      </c>
      <c r="AD90" s="259">
        <v>2</v>
      </c>
      <c r="AE90" s="259"/>
      <c r="AF90" s="721">
        <v>2</v>
      </c>
      <c r="AG90" s="721"/>
      <c r="AH90" s="257"/>
      <c r="AI90" s="257"/>
      <c r="AJ90" s="257">
        <v>2</v>
      </c>
      <c r="AK90" s="257"/>
      <c r="AL90" s="259"/>
      <c r="AM90" s="259"/>
      <c r="AN90" s="260">
        <v>1</v>
      </c>
      <c r="AO90" s="380" t="s">
        <v>121</v>
      </c>
      <c r="AP90" s="36"/>
    </row>
    <row r="91" spans="1:42" ht="19.5" customHeight="1" thickBot="1">
      <c r="A91" s="149">
        <v>81</v>
      </c>
      <c r="B91" s="472" t="s">
        <v>122</v>
      </c>
      <c r="C91" s="236">
        <f t="shared" si="3"/>
        <v>13</v>
      </c>
      <c r="D91" s="206">
        <f>SUM(C91/C124)</f>
        <v>1.2358589219507558E-3</v>
      </c>
      <c r="E91" s="152">
        <f>SUM(C91/E139)</f>
        <v>1.2231840421528039E-4</v>
      </c>
      <c r="F91" s="281"/>
      <c r="G91" s="282"/>
      <c r="H91" s="282"/>
      <c r="I91" s="282"/>
      <c r="J91" s="283"/>
      <c r="K91" s="283"/>
      <c r="L91" s="282"/>
      <c r="M91" s="282"/>
      <c r="N91" s="282"/>
      <c r="O91" s="284"/>
      <c r="P91" s="284"/>
      <c r="Q91" s="284"/>
      <c r="R91" s="285">
        <v>12</v>
      </c>
      <c r="S91" s="285"/>
      <c r="T91" s="286"/>
      <c r="U91" s="286"/>
      <c r="V91" s="282"/>
      <c r="W91" s="282"/>
      <c r="X91" s="282"/>
      <c r="Y91" s="282"/>
      <c r="Z91" s="282"/>
      <c r="AA91" s="284"/>
      <c r="AB91" s="284"/>
      <c r="AC91" s="284"/>
      <c r="AD91" s="284"/>
      <c r="AE91" s="284"/>
      <c r="AF91" s="725"/>
      <c r="AG91" s="725"/>
      <c r="AH91" s="282">
        <v>1</v>
      </c>
      <c r="AI91" s="282"/>
      <c r="AJ91" s="282"/>
      <c r="AK91" s="282"/>
      <c r="AL91" s="284"/>
      <c r="AM91" s="284"/>
      <c r="AN91" s="285"/>
      <c r="AO91" s="473" t="s">
        <v>122</v>
      </c>
      <c r="AP91" s="36"/>
    </row>
    <row r="92" spans="1:42" ht="19.5" customHeight="1">
      <c r="A92" s="149">
        <v>82</v>
      </c>
      <c r="B92" s="116" t="s">
        <v>123</v>
      </c>
      <c r="C92" s="218">
        <f t="shared" si="3"/>
        <v>52</v>
      </c>
      <c r="D92" s="198">
        <f>SUM(C92/C124)</f>
        <v>4.9434356878030232E-3</v>
      </c>
      <c r="E92" s="150">
        <f>SUM(C92/E139)</f>
        <v>4.8927361686112157E-4</v>
      </c>
      <c r="F92" s="244"/>
      <c r="G92" s="245">
        <v>30</v>
      </c>
      <c r="H92" s="245"/>
      <c r="I92" s="245">
        <v>1</v>
      </c>
      <c r="J92" s="246">
        <v>4</v>
      </c>
      <c r="K92" s="246">
        <v>1</v>
      </c>
      <c r="L92" s="245">
        <v>2</v>
      </c>
      <c r="M92" s="245">
        <v>3</v>
      </c>
      <c r="N92" s="245"/>
      <c r="O92" s="247">
        <v>1</v>
      </c>
      <c r="P92" s="247"/>
      <c r="Q92" s="247"/>
      <c r="R92" s="248"/>
      <c r="S92" s="248"/>
      <c r="T92" s="249">
        <v>2</v>
      </c>
      <c r="U92" s="249"/>
      <c r="V92" s="245"/>
      <c r="W92" s="245">
        <v>3</v>
      </c>
      <c r="X92" s="245"/>
      <c r="Y92" s="245"/>
      <c r="Z92" s="245">
        <v>2</v>
      </c>
      <c r="AA92" s="247"/>
      <c r="AB92" s="247"/>
      <c r="AC92" s="247">
        <v>1</v>
      </c>
      <c r="AD92" s="247"/>
      <c r="AE92" s="247"/>
      <c r="AF92" s="719"/>
      <c r="AG92" s="719"/>
      <c r="AH92" s="245"/>
      <c r="AI92" s="245"/>
      <c r="AJ92" s="245"/>
      <c r="AK92" s="245"/>
      <c r="AL92" s="247">
        <v>2</v>
      </c>
      <c r="AM92" s="247"/>
      <c r="AN92" s="248"/>
      <c r="AO92" s="378" t="s">
        <v>123</v>
      </c>
      <c r="AP92" s="36"/>
    </row>
    <row r="93" spans="1:42" ht="19.5" customHeight="1" thickBot="1">
      <c r="A93" s="149">
        <v>83</v>
      </c>
      <c r="B93" s="112" t="s">
        <v>124</v>
      </c>
      <c r="C93" s="221">
        <f>SUM(F93:AN93)</f>
        <v>150</v>
      </c>
      <c r="D93" s="194">
        <f>SUM(C93/C124)</f>
        <v>1.4259910637893336E-2</v>
      </c>
      <c r="E93" s="217">
        <f>SUM(C93/E139)</f>
        <v>1.4113662024840044E-3</v>
      </c>
      <c r="F93" s="256"/>
      <c r="G93" s="257">
        <v>68</v>
      </c>
      <c r="H93" s="257"/>
      <c r="I93" s="257">
        <v>1</v>
      </c>
      <c r="J93" s="258">
        <v>4</v>
      </c>
      <c r="K93" s="258">
        <v>2</v>
      </c>
      <c r="L93" s="257">
        <v>9</v>
      </c>
      <c r="M93" s="257"/>
      <c r="N93" s="257"/>
      <c r="O93" s="259">
        <v>3</v>
      </c>
      <c r="P93" s="259">
        <v>6</v>
      </c>
      <c r="Q93" s="259"/>
      <c r="R93" s="260"/>
      <c r="S93" s="260"/>
      <c r="T93" s="261">
        <v>10</v>
      </c>
      <c r="U93" s="261">
        <v>2</v>
      </c>
      <c r="V93" s="257">
        <v>1</v>
      </c>
      <c r="W93" s="257">
        <v>4</v>
      </c>
      <c r="X93" s="257">
        <v>1</v>
      </c>
      <c r="Y93" s="257"/>
      <c r="Z93" s="257">
        <v>8</v>
      </c>
      <c r="AA93" s="259">
        <v>2</v>
      </c>
      <c r="AB93" s="259">
        <v>3</v>
      </c>
      <c r="AC93" s="259">
        <v>17</v>
      </c>
      <c r="AD93" s="259">
        <v>1</v>
      </c>
      <c r="AE93" s="259"/>
      <c r="AF93" s="721">
        <v>4</v>
      </c>
      <c r="AG93" s="721">
        <v>3</v>
      </c>
      <c r="AH93" s="257"/>
      <c r="AI93" s="257"/>
      <c r="AJ93" s="257"/>
      <c r="AK93" s="257"/>
      <c r="AL93" s="259">
        <v>1</v>
      </c>
      <c r="AM93" s="259"/>
      <c r="AN93" s="260"/>
      <c r="AO93" s="380" t="s">
        <v>124</v>
      </c>
      <c r="AP93" s="36"/>
    </row>
    <row r="94" spans="1:42" ht="19.5" customHeight="1">
      <c r="A94" s="149">
        <v>84</v>
      </c>
      <c r="B94" s="118" t="s">
        <v>167</v>
      </c>
      <c r="C94" s="229">
        <f>SUM(F94:AN94)</f>
        <v>1</v>
      </c>
      <c r="D94" s="203">
        <f>SUM(C94/C124)</f>
        <v>9.5066070919288902E-5</v>
      </c>
      <c r="E94" s="416">
        <f>SUM(C94/E139)</f>
        <v>9.4091080165600308E-6</v>
      </c>
      <c r="F94" s="275"/>
      <c r="G94" s="276"/>
      <c r="H94" s="276"/>
      <c r="I94" s="276"/>
      <c r="J94" s="277"/>
      <c r="K94" s="277"/>
      <c r="L94" s="276"/>
      <c r="M94" s="276"/>
      <c r="N94" s="276"/>
      <c r="O94" s="278"/>
      <c r="P94" s="278"/>
      <c r="Q94" s="278"/>
      <c r="R94" s="279"/>
      <c r="S94" s="279"/>
      <c r="T94" s="280"/>
      <c r="U94" s="280"/>
      <c r="V94" s="276"/>
      <c r="W94" s="276"/>
      <c r="X94" s="276"/>
      <c r="Y94" s="276"/>
      <c r="Z94" s="276">
        <v>1</v>
      </c>
      <c r="AA94" s="278"/>
      <c r="AB94" s="278"/>
      <c r="AC94" s="278"/>
      <c r="AD94" s="278"/>
      <c r="AE94" s="278"/>
      <c r="AF94" s="724"/>
      <c r="AG94" s="724"/>
      <c r="AH94" s="276"/>
      <c r="AI94" s="276"/>
      <c r="AJ94" s="276"/>
      <c r="AK94" s="276"/>
      <c r="AL94" s="278"/>
      <c r="AM94" s="278"/>
      <c r="AN94" s="279"/>
      <c r="AO94" s="384" t="s">
        <v>167</v>
      </c>
      <c r="AP94" s="36"/>
    </row>
    <row r="95" spans="1:42" ht="19.5" customHeight="1">
      <c r="A95" s="149">
        <v>85</v>
      </c>
      <c r="B95" s="110" t="s">
        <v>125</v>
      </c>
      <c r="C95" s="219">
        <f>SUM(F95:AN95)</f>
        <v>1</v>
      </c>
      <c r="D95" s="202">
        <f>SUM(C95/C124)</f>
        <v>9.5066070919288902E-5</v>
      </c>
      <c r="E95" s="150">
        <f>SUM(C95/E139)</f>
        <v>9.4091080165600308E-6</v>
      </c>
      <c r="F95" s="311"/>
      <c r="G95" s="251"/>
      <c r="H95" s="251"/>
      <c r="I95" s="251"/>
      <c r="J95" s="252"/>
      <c r="K95" s="252"/>
      <c r="L95" s="251"/>
      <c r="M95" s="251"/>
      <c r="N95" s="251"/>
      <c r="O95" s="253"/>
      <c r="P95" s="253"/>
      <c r="Q95" s="253"/>
      <c r="R95" s="254"/>
      <c r="S95" s="254"/>
      <c r="T95" s="255">
        <v>1</v>
      </c>
      <c r="U95" s="255"/>
      <c r="V95" s="251"/>
      <c r="W95" s="251"/>
      <c r="X95" s="251"/>
      <c r="Y95" s="251"/>
      <c r="Z95" s="251"/>
      <c r="AA95" s="253"/>
      <c r="AB95" s="253"/>
      <c r="AC95" s="253"/>
      <c r="AD95" s="253"/>
      <c r="AE95" s="253"/>
      <c r="AF95" s="720"/>
      <c r="AG95" s="720"/>
      <c r="AH95" s="251"/>
      <c r="AI95" s="251"/>
      <c r="AJ95" s="251"/>
      <c r="AK95" s="251"/>
      <c r="AL95" s="253"/>
      <c r="AM95" s="253"/>
      <c r="AN95" s="254"/>
      <c r="AO95" s="379" t="s">
        <v>125</v>
      </c>
      <c r="AP95" s="36"/>
    </row>
    <row r="96" spans="1:42" ht="19.5" customHeight="1">
      <c r="A96" s="149">
        <v>86</v>
      </c>
      <c r="B96" s="122" t="s">
        <v>127</v>
      </c>
      <c r="C96" s="237">
        <f t="shared" si="3"/>
        <v>2</v>
      </c>
      <c r="D96" s="208">
        <f>SUM(C96/C124)</f>
        <v>1.901321418385778E-4</v>
      </c>
      <c r="E96" s="150">
        <f>SUM(C96/E139)</f>
        <v>1.8818216033120062E-5</v>
      </c>
      <c r="F96" s="312"/>
      <c r="G96" s="313">
        <v>1</v>
      </c>
      <c r="H96" s="313"/>
      <c r="I96" s="313"/>
      <c r="J96" s="314"/>
      <c r="K96" s="314"/>
      <c r="L96" s="313"/>
      <c r="M96" s="313"/>
      <c r="N96" s="313"/>
      <c r="O96" s="315"/>
      <c r="P96" s="315"/>
      <c r="Q96" s="315"/>
      <c r="R96" s="316"/>
      <c r="S96" s="316"/>
      <c r="T96" s="317"/>
      <c r="U96" s="317"/>
      <c r="V96" s="313"/>
      <c r="W96" s="313"/>
      <c r="X96" s="313"/>
      <c r="Y96" s="313"/>
      <c r="Z96" s="313">
        <v>1</v>
      </c>
      <c r="AA96" s="315"/>
      <c r="AB96" s="315"/>
      <c r="AC96" s="315"/>
      <c r="AD96" s="315"/>
      <c r="AE96" s="315"/>
      <c r="AF96" s="730"/>
      <c r="AG96" s="730"/>
      <c r="AH96" s="313"/>
      <c r="AI96" s="313"/>
      <c r="AJ96" s="313"/>
      <c r="AK96" s="313"/>
      <c r="AL96" s="315"/>
      <c r="AM96" s="315"/>
      <c r="AN96" s="316"/>
      <c r="AO96" s="387" t="s">
        <v>127</v>
      </c>
      <c r="AP96" s="36"/>
    </row>
    <row r="97" spans="1:42" ht="19.5" customHeight="1">
      <c r="A97" s="149">
        <v>87</v>
      </c>
      <c r="B97" s="114" t="s">
        <v>126</v>
      </c>
      <c r="C97" s="223">
        <f>SUM(F97:AN97)</f>
        <v>17</v>
      </c>
      <c r="D97" s="196">
        <f>SUM(C97/C124)</f>
        <v>1.6161232056279113E-3</v>
      </c>
      <c r="E97" s="150">
        <f>SUM(C97/E139)</f>
        <v>1.5995483628152051E-4</v>
      </c>
      <c r="F97" s="305"/>
      <c r="G97" s="306">
        <v>5</v>
      </c>
      <c r="H97" s="306"/>
      <c r="I97" s="306"/>
      <c r="J97" s="307">
        <v>1</v>
      </c>
      <c r="K97" s="307"/>
      <c r="L97" s="306">
        <v>1</v>
      </c>
      <c r="M97" s="306"/>
      <c r="N97" s="306"/>
      <c r="O97" s="308"/>
      <c r="P97" s="308">
        <v>1</v>
      </c>
      <c r="Q97" s="308"/>
      <c r="R97" s="309"/>
      <c r="S97" s="309"/>
      <c r="T97" s="310">
        <v>2</v>
      </c>
      <c r="U97" s="310"/>
      <c r="V97" s="306"/>
      <c r="W97" s="306">
        <v>3</v>
      </c>
      <c r="X97" s="306"/>
      <c r="Y97" s="306"/>
      <c r="Z97" s="306">
        <v>3</v>
      </c>
      <c r="AA97" s="308"/>
      <c r="AB97" s="308"/>
      <c r="AC97" s="308">
        <v>1</v>
      </c>
      <c r="AD97" s="308"/>
      <c r="AE97" s="308"/>
      <c r="AF97" s="729"/>
      <c r="AG97" s="729"/>
      <c r="AH97" s="306"/>
      <c r="AI97" s="306"/>
      <c r="AJ97" s="306"/>
      <c r="AK97" s="306"/>
      <c r="AL97" s="308"/>
      <c r="AM97" s="308"/>
      <c r="AN97" s="309"/>
      <c r="AO97" s="388" t="s">
        <v>126</v>
      </c>
      <c r="AP97" s="36"/>
    </row>
    <row r="98" spans="1:42" ht="19.5" customHeight="1">
      <c r="A98" s="149">
        <v>88</v>
      </c>
      <c r="B98" s="114" t="s">
        <v>168</v>
      </c>
      <c r="C98" s="223">
        <f>SUM(F98:AN98)</f>
        <v>1</v>
      </c>
      <c r="D98" s="196">
        <f>SUM(C98/C124)</f>
        <v>9.5066070919288902E-5</v>
      </c>
      <c r="E98" s="150">
        <f>SUM(C98/E139)</f>
        <v>9.4091080165600308E-6</v>
      </c>
      <c r="F98" s="305"/>
      <c r="G98" s="306"/>
      <c r="H98" s="306"/>
      <c r="I98" s="306"/>
      <c r="J98" s="307"/>
      <c r="K98" s="307"/>
      <c r="L98" s="306"/>
      <c r="M98" s="306"/>
      <c r="N98" s="306"/>
      <c r="O98" s="308"/>
      <c r="P98" s="308"/>
      <c r="Q98" s="308"/>
      <c r="R98" s="309"/>
      <c r="S98" s="309"/>
      <c r="T98" s="310"/>
      <c r="U98" s="310"/>
      <c r="V98" s="306"/>
      <c r="W98" s="306"/>
      <c r="X98" s="306"/>
      <c r="Y98" s="306"/>
      <c r="Z98" s="306">
        <v>1</v>
      </c>
      <c r="AA98" s="308"/>
      <c r="AB98" s="308"/>
      <c r="AC98" s="308"/>
      <c r="AD98" s="308"/>
      <c r="AE98" s="308"/>
      <c r="AF98" s="729"/>
      <c r="AG98" s="729"/>
      <c r="AH98" s="306"/>
      <c r="AI98" s="306"/>
      <c r="AJ98" s="306"/>
      <c r="AK98" s="306"/>
      <c r="AL98" s="308"/>
      <c r="AM98" s="308"/>
      <c r="AN98" s="309"/>
      <c r="AO98" s="388" t="s">
        <v>168</v>
      </c>
      <c r="AP98" s="36"/>
    </row>
    <row r="99" spans="1:42" ht="19.5" customHeight="1">
      <c r="A99" s="149">
        <v>89</v>
      </c>
      <c r="B99" s="114" t="s">
        <v>128</v>
      </c>
      <c r="C99" s="223">
        <f>SUM(F99:AN99)</f>
        <v>1</v>
      </c>
      <c r="D99" s="196">
        <f>SUM(C99/C124)</f>
        <v>9.5066070919288902E-5</v>
      </c>
      <c r="E99" s="150">
        <f>SUM(C99/E139)</f>
        <v>9.4091080165600308E-6</v>
      </c>
      <c r="F99" s="305"/>
      <c r="G99" s="306">
        <v>1</v>
      </c>
      <c r="H99" s="306"/>
      <c r="I99" s="306"/>
      <c r="J99" s="307"/>
      <c r="K99" s="307"/>
      <c r="L99" s="306"/>
      <c r="M99" s="306"/>
      <c r="N99" s="306"/>
      <c r="O99" s="308"/>
      <c r="P99" s="308"/>
      <c r="Q99" s="308"/>
      <c r="R99" s="309"/>
      <c r="S99" s="309"/>
      <c r="T99" s="310"/>
      <c r="U99" s="310"/>
      <c r="V99" s="306"/>
      <c r="W99" s="306"/>
      <c r="X99" s="306"/>
      <c r="Y99" s="306"/>
      <c r="Z99" s="306"/>
      <c r="AA99" s="308"/>
      <c r="AB99" s="308"/>
      <c r="AC99" s="308"/>
      <c r="AD99" s="308"/>
      <c r="AE99" s="308"/>
      <c r="AF99" s="729"/>
      <c r="AG99" s="729"/>
      <c r="AH99" s="306"/>
      <c r="AI99" s="306"/>
      <c r="AJ99" s="306"/>
      <c r="AK99" s="306"/>
      <c r="AL99" s="308"/>
      <c r="AM99" s="308"/>
      <c r="AN99" s="309"/>
      <c r="AO99" s="388" t="s">
        <v>128</v>
      </c>
      <c r="AP99" s="36"/>
    </row>
    <row r="100" spans="1:42" ht="19.5" customHeight="1">
      <c r="A100" s="149">
        <v>90</v>
      </c>
      <c r="B100" s="114" t="s">
        <v>129</v>
      </c>
      <c r="C100" s="223">
        <f t="shared" ref="C100:C121" si="4">SUM(F100:AN100)</f>
        <v>27</v>
      </c>
      <c r="D100" s="196">
        <f>SUM(C100/C124)</f>
        <v>2.5667839148208003E-3</v>
      </c>
      <c r="E100" s="150">
        <f>SUM(C100/E139)</f>
        <v>2.5404591644712083E-4</v>
      </c>
      <c r="F100" s="305"/>
      <c r="G100" s="306">
        <v>17</v>
      </c>
      <c r="H100" s="306"/>
      <c r="I100" s="306"/>
      <c r="J100" s="307">
        <v>1</v>
      </c>
      <c r="K100" s="307"/>
      <c r="L100" s="306"/>
      <c r="M100" s="306">
        <v>1</v>
      </c>
      <c r="N100" s="306"/>
      <c r="O100" s="308"/>
      <c r="P100" s="308"/>
      <c r="Q100" s="308"/>
      <c r="R100" s="309"/>
      <c r="S100" s="309"/>
      <c r="T100" s="310">
        <v>1</v>
      </c>
      <c r="U100" s="310">
        <v>1</v>
      </c>
      <c r="V100" s="306"/>
      <c r="W100" s="306"/>
      <c r="X100" s="306">
        <v>1</v>
      </c>
      <c r="Y100" s="306">
        <v>1</v>
      </c>
      <c r="Z100" s="306">
        <v>3</v>
      </c>
      <c r="AA100" s="308"/>
      <c r="AB100" s="308"/>
      <c r="AC100" s="308"/>
      <c r="AD100" s="308"/>
      <c r="AE100" s="308"/>
      <c r="AF100" s="729"/>
      <c r="AG100" s="729"/>
      <c r="AH100" s="306"/>
      <c r="AI100" s="306"/>
      <c r="AJ100" s="306"/>
      <c r="AK100" s="306"/>
      <c r="AL100" s="308">
        <v>1</v>
      </c>
      <c r="AM100" s="308"/>
      <c r="AN100" s="309"/>
      <c r="AO100" s="388" t="s">
        <v>129</v>
      </c>
      <c r="AP100" s="36"/>
    </row>
    <row r="101" spans="1:42" ht="19.5" customHeight="1">
      <c r="A101" s="149">
        <v>91</v>
      </c>
      <c r="B101" s="114" t="s">
        <v>130</v>
      </c>
      <c r="C101" s="223">
        <f>SUM(F101:AN101)</f>
        <v>33</v>
      </c>
      <c r="D101" s="196">
        <f>SUM(C101/C124)</f>
        <v>3.137180340336534E-3</v>
      </c>
      <c r="E101" s="150">
        <f>SUM(C101/E139)</f>
        <v>3.1050056454648097E-4</v>
      </c>
      <c r="F101" s="305"/>
      <c r="G101" s="306">
        <v>18</v>
      </c>
      <c r="H101" s="306"/>
      <c r="I101" s="306"/>
      <c r="J101" s="307">
        <v>1</v>
      </c>
      <c r="K101" s="307">
        <v>1</v>
      </c>
      <c r="L101" s="306">
        <v>2</v>
      </c>
      <c r="M101" s="306"/>
      <c r="N101" s="306"/>
      <c r="O101" s="308"/>
      <c r="P101" s="308"/>
      <c r="Q101" s="308"/>
      <c r="R101" s="309"/>
      <c r="S101" s="309"/>
      <c r="T101" s="310">
        <v>3</v>
      </c>
      <c r="U101" s="310"/>
      <c r="V101" s="306"/>
      <c r="W101" s="306"/>
      <c r="X101" s="306"/>
      <c r="Y101" s="306"/>
      <c r="Z101" s="306">
        <v>1</v>
      </c>
      <c r="AA101" s="308"/>
      <c r="AB101" s="308">
        <v>1</v>
      </c>
      <c r="AC101" s="308">
        <v>4</v>
      </c>
      <c r="AD101" s="308"/>
      <c r="AE101" s="308"/>
      <c r="AF101" s="729"/>
      <c r="AG101" s="729"/>
      <c r="AH101" s="306"/>
      <c r="AI101" s="306">
        <v>1</v>
      </c>
      <c r="AJ101" s="306"/>
      <c r="AK101" s="306"/>
      <c r="AL101" s="308">
        <v>1</v>
      </c>
      <c r="AM101" s="308"/>
      <c r="AN101" s="309"/>
      <c r="AO101" s="388" t="s">
        <v>130</v>
      </c>
      <c r="AP101" s="36"/>
    </row>
    <row r="102" spans="1:42" ht="19.5" customHeight="1">
      <c r="A102" s="149">
        <v>92</v>
      </c>
      <c r="B102" s="114" t="s">
        <v>162</v>
      </c>
      <c r="C102" s="223">
        <f>SUM(F102:AN102)</f>
        <v>1</v>
      </c>
      <c r="D102" s="196">
        <f>SUM(C102/C124)</f>
        <v>9.5066070919288902E-5</v>
      </c>
      <c r="E102" s="150">
        <f>SUM(C102/E139)</f>
        <v>9.4091080165600308E-6</v>
      </c>
      <c r="F102" s="305"/>
      <c r="G102" s="306"/>
      <c r="H102" s="306"/>
      <c r="I102" s="306"/>
      <c r="J102" s="307"/>
      <c r="K102" s="307"/>
      <c r="L102" s="306"/>
      <c r="M102" s="306"/>
      <c r="N102" s="306"/>
      <c r="O102" s="308"/>
      <c r="P102" s="308"/>
      <c r="Q102" s="308"/>
      <c r="R102" s="309"/>
      <c r="S102" s="309"/>
      <c r="T102" s="310"/>
      <c r="U102" s="310"/>
      <c r="V102" s="306"/>
      <c r="W102" s="306"/>
      <c r="X102" s="306"/>
      <c r="Y102" s="306"/>
      <c r="Z102" s="306">
        <v>1</v>
      </c>
      <c r="AA102" s="308"/>
      <c r="AB102" s="308"/>
      <c r="AC102" s="308"/>
      <c r="AD102" s="308"/>
      <c r="AE102" s="308"/>
      <c r="AF102" s="729"/>
      <c r="AG102" s="729"/>
      <c r="AH102" s="306"/>
      <c r="AI102" s="306"/>
      <c r="AJ102" s="306"/>
      <c r="AK102" s="306"/>
      <c r="AL102" s="308"/>
      <c r="AM102" s="308"/>
      <c r="AN102" s="309"/>
      <c r="AO102" s="388" t="s">
        <v>162</v>
      </c>
      <c r="AP102" s="36"/>
    </row>
    <row r="103" spans="1:42" ht="19.5" customHeight="1">
      <c r="A103" s="149">
        <v>93</v>
      </c>
      <c r="B103" s="472" t="s">
        <v>131</v>
      </c>
      <c r="C103" s="223">
        <f t="shared" si="4"/>
        <v>1</v>
      </c>
      <c r="D103" s="196">
        <f>SUM(C103/C124)</f>
        <v>9.5066070919288902E-5</v>
      </c>
      <c r="E103" s="150">
        <f>SUM(C103/E139)</f>
        <v>9.4091080165600308E-6</v>
      </c>
      <c r="F103" s="305"/>
      <c r="G103" s="306"/>
      <c r="H103" s="306"/>
      <c r="I103" s="306"/>
      <c r="J103" s="307"/>
      <c r="K103" s="307"/>
      <c r="L103" s="306"/>
      <c r="M103" s="306"/>
      <c r="N103" s="306"/>
      <c r="O103" s="308"/>
      <c r="P103" s="308"/>
      <c r="Q103" s="308"/>
      <c r="R103" s="309"/>
      <c r="S103" s="309"/>
      <c r="T103" s="310"/>
      <c r="U103" s="310"/>
      <c r="V103" s="306"/>
      <c r="W103" s="306"/>
      <c r="X103" s="306"/>
      <c r="Y103" s="306"/>
      <c r="Z103" s="306">
        <v>1</v>
      </c>
      <c r="AA103" s="308"/>
      <c r="AB103" s="308"/>
      <c r="AC103" s="308"/>
      <c r="AD103" s="308"/>
      <c r="AE103" s="308"/>
      <c r="AF103" s="729"/>
      <c r="AG103" s="729"/>
      <c r="AH103" s="306"/>
      <c r="AI103" s="306"/>
      <c r="AJ103" s="306"/>
      <c r="AK103" s="306"/>
      <c r="AL103" s="308"/>
      <c r="AM103" s="308"/>
      <c r="AN103" s="309"/>
      <c r="AO103" s="473" t="s">
        <v>131</v>
      </c>
      <c r="AP103" s="36"/>
    </row>
    <row r="104" spans="1:42" ht="19.5" customHeight="1">
      <c r="A104" s="149">
        <v>94</v>
      </c>
      <c r="B104" s="114" t="s">
        <v>132</v>
      </c>
      <c r="C104" s="223">
        <f>SUM(F104:AN104)</f>
        <v>4162</v>
      </c>
      <c r="D104" s="196">
        <f>SUM(C104/C124)</f>
        <v>0.39566498716608045</v>
      </c>
      <c r="E104" s="150">
        <f>SUM(C104/E139)</f>
        <v>3.9160707564922848E-2</v>
      </c>
      <c r="F104" s="305">
        <v>16</v>
      </c>
      <c r="G104" s="306">
        <v>1160</v>
      </c>
      <c r="H104" s="306">
        <v>12</v>
      </c>
      <c r="I104" s="306">
        <v>2</v>
      </c>
      <c r="J104" s="307">
        <v>35</v>
      </c>
      <c r="K104" s="307">
        <v>15</v>
      </c>
      <c r="L104" s="306">
        <v>46</v>
      </c>
      <c r="M104" s="306">
        <v>6</v>
      </c>
      <c r="N104" s="306">
        <v>10</v>
      </c>
      <c r="O104" s="308">
        <v>1363</v>
      </c>
      <c r="P104" s="308">
        <v>468</v>
      </c>
      <c r="Q104" s="308">
        <v>19</v>
      </c>
      <c r="R104" s="309">
        <v>124</v>
      </c>
      <c r="S104" s="309">
        <v>37</v>
      </c>
      <c r="T104" s="310">
        <v>500</v>
      </c>
      <c r="U104" s="310">
        <v>5</v>
      </c>
      <c r="V104" s="306">
        <v>50</v>
      </c>
      <c r="W104" s="306">
        <v>7</v>
      </c>
      <c r="X104" s="306">
        <v>3</v>
      </c>
      <c r="Y104" s="306">
        <v>4</v>
      </c>
      <c r="Z104" s="306">
        <v>21</v>
      </c>
      <c r="AA104" s="308">
        <v>14</v>
      </c>
      <c r="AB104" s="308">
        <v>52</v>
      </c>
      <c r="AC104" s="308">
        <v>31</v>
      </c>
      <c r="AD104" s="308">
        <v>5</v>
      </c>
      <c r="AE104" s="308"/>
      <c r="AF104" s="729">
        <v>33</v>
      </c>
      <c r="AG104" s="729">
        <v>47</v>
      </c>
      <c r="AH104" s="306">
        <v>15</v>
      </c>
      <c r="AI104" s="306">
        <v>1</v>
      </c>
      <c r="AJ104" s="306">
        <v>5</v>
      </c>
      <c r="AK104" s="306">
        <v>1</v>
      </c>
      <c r="AL104" s="308">
        <v>42</v>
      </c>
      <c r="AM104" s="308">
        <v>10</v>
      </c>
      <c r="AN104" s="309">
        <v>3</v>
      </c>
      <c r="AO104" s="388" t="s">
        <v>132</v>
      </c>
      <c r="AP104" s="36"/>
    </row>
    <row r="105" spans="1:42" ht="19.5" customHeight="1">
      <c r="A105" s="149">
        <v>95</v>
      </c>
      <c r="B105" s="214" t="s">
        <v>163</v>
      </c>
      <c r="C105" s="238">
        <f>SUM(F105:AN105)</f>
        <v>1</v>
      </c>
      <c r="D105" s="215">
        <f>SUM(C105/C124)</f>
        <v>9.5066070919288902E-5</v>
      </c>
      <c r="E105" s="150">
        <f>SUM(C105/E139)</f>
        <v>9.4091080165600308E-6</v>
      </c>
      <c r="F105" s="318"/>
      <c r="G105" s="319"/>
      <c r="H105" s="319"/>
      <c r="I105" s="319"/>
      <c r="J105" s="320"/>
      <c r="K105" s="320"/>
      <c r="L105" s="319"/>
      <c r="M105" s="319"/>
      <c r="N105" s="319"/>
      <c r="O105" s="321"/>
      <c r="P105" s="321"/>
      <c r="Q105" s="321"/>
      <c r="R105" s="322"/>
      <c r="S105" s="322"/>
      <c r="T105" s="323"/>
      <c r="U105" s="323"/>
      <c r="V105" s="319"/>
      <c r="W105" s="319"/>
      <c r="X105" s="319"/>
      <c r="Y105" s="319"/>
      <c r="Z105" s="319">
        <v>1</v>
      </c>
      <c r="AA105" s="321"/>
      <c r="AB105" s="321"/>
      <c r="AC105" s="321"/>
      <c r="AD105" s="321"/>
      <c r="AE105" s="321"/>
      <c r="AF105" s="731"/>
      <c r="AG105" s="731"/>
      <c r="AH105" s="319"/>
      <c r="AI105" s="319"/>
      <c r="AJ105" s="319"/>
      <c r="AK105" s="319"/>
      <c r="AL105" s="321"/>
      <c r="AM105" s="321"/>
      <c r="AN105" s="322"/>
      <c r="AO105" s="389" t="s">
        <v>163</v>
      </c>
      <c r="AP105" s="36"/>
    </row>
    <row r="106" spans="1:42" ht="19.5" customHeight="1">
      <c r="A106" s="149">
        <v>96</v>
      </c>
      <c r="B106" s="123" t="s">
        <v>133</v>
      </c>
      <c r="C106" s="239">
        <f>SUM(F106:AN106)</f>
        <v>3</v>
      </c>
      <c r="D106" s="209">
        <f>SUM(C106/C124)</f>
        <v>2.8519821275786673E-4</v>
      </c>
      <c r="E106" s="150">
        <f>SUM(C106/E139)</f>
        <v>2.8227324049680091E-5</v>
      </c>
      <c r="F106" s="324"/>
      <c r="G106" s="325">
        <v>1</v>
      </c>
      <c r="H106" s="325"/>
      <c r="I106" s="325"/>
      <c r="J106" s="326"/>
      <c r="K106" s="326"/>
      <c r="L106" s="325"/>
      <c r="M106" s="325"/>
      <c r="N106" s="325"/>
      <c r="O106" s="327"/>
      <c r="P106" s="327"/>
      <c r="Q106" s="327"/>
      <c r="R106" s="328"/>
      <c r="S106" s="328"/>
      <c r="T106" s="329"/>
      <c r="U106" s="329"/>
      <c r="V106" s="325">
        <v>1</v>
      </c>
      <c r="W106" s="325"/>
      <c r="X106" s="325"/>
      <c r="Y106" s="325"/>
      <c r="Z106" s="325">
        <v>1</v>
      </c>
      <c r="AA106" s="327"/>
      <c r="AB106" s="327"/>
      <c r="AC106" s="327"/>
      <c r="AD106" s="327"/>
      <c r="AE106" s="327"/>
      <c r="AF106" s="732"/>
      <c r="AG106" s="732"/>
      <c r="AH106" s="325"/>
      <c r="AI106" s="325"/>
      <c r="AJ106" s="325"/>
      <c r="AK106" s="325"/>
      <c r="AL106" s="327"/>
      <c r="AM106" s="327"/>
      <c r="AN106" s="328"/>
      <c r="AO106" s="390" t="s">
        <v>133</v>
      </c>
      <c r="AP106" s="36"/>
    </row>
    <row r="107" spans="1:42" ht="19.5" customHeight="1" thickBot="1">
      <c r="A107" s="149">
        <v>97</v>
      </c>
      <c r="B107" s="115" t="s">
        <v>134</v>
      </c>
      <c r="C107" s="224">
        <f>SUM(F107:AN107)</f>
        <v>140</v>
      </c>
      <c r="D107" s="197">
        <f>SUM(C107/C124)</f>
        <v>1.3309249928700447E-2</v>
      </c>
      <c r="E107" s="217">
        <f>SUM(C107/E139)</f>
        <v>1.3172751223184042E-3</v>
      </c>
      <c r="F107" s="269"/>
      <c r="G107" s="270">
        <v>68</v>
      </c>
      <c r="H107" s="270"/>
      <c r="I107" s="270"/>
      <c r="J107" s="271">
        <v>4</v>
      </c>
      <c r="K107" s="271">
        <v>2</v>
      </c>
      <c r="L107" s="270">
        <v>8</v>
      </c>
      <c r="M107" s="270">
        <v>2</v>
      </c>
      <c r="N107" s="270">
        <v>1</v>
      </c>
      <c r="O107" s="272">
        <v>5</v>
      </c>
      <c r="P107" s="272">
        <v>1</v>
      </c>
      <c r="Q107" s="272"/>
      <c r="R107" s="273">
        <v>1</v>
      </c>
      <c r="S107" s="273"/>
      <c r="T107" s="274">
        <v>8</v>
      </c>
      <c r="U107" s="274">
        <v>2</v>
      </c>
      <c r="V107" s="270"/>
      <c r="W107" s="270"/>
      <c r="X107" s="270"/>
      <c r="Y107" s="270">
        <v>1</v>
      </c>
      <c r="Z107" s="270">
        <v>11</v>
      </c>
      <c r="AA107" s="272">
        <v>1</v>
      </c>
      <c r="AB107" s="272">
        <v>3</v>
      </c>
      <c r="AC107" s="272">
        <v>17</v>
      </c>
      <c r="AD107" s="272">
        <v>1</v>
      </c>
      <c r="AE107" s="272"/>
      <c r="AF107" s="723"/>
      <c r="AG107" s="723">
        <v>2</v>
      </c>
      <c r="AH107" s="270"/>
      <c r="AI107" s="270"/>
      <c r="AJ107" s="270">
        <v>2</v>
      </c>
      <c r="AK107" s="270"/>
      <c r="AL107" s="272"/>
      <c r="AM107" s="272"/>
      <c r="AN107" s="273"/>
      <c r="AO107" s="383" t="s">
        <v>134</v>
      </c>
      <c r="AP107" s="36"/>
    </row>
    <row r="108" spans="1:42" ht="19.5" customHeight="1">
      <c r="A108" s="149">
        <v>98</v>
      </c>
      <c r="B108" s="116" t="s">
        <v>135</v>
      </c>
      <c r="C108" s="225">
        <f>SUM(F108:AN108)</f>
        <v>2</v>
      </c>
      <c r="D108" s="199">
        <f>SUM(C108/C124)</f>
        <v>1.901321418385778E-4</v>
      </c>
      <c r="E108" s="416">
        <f>SUM(C108/E139)</f>
        <v>1.8818216033120062E-5</v>
      </c>
      <c r="F108" s="262"/>
      <c r="G108" s="263">
        <v>1</v>
      </c>
      <c r="H108" s="263"/>
      <c r="I108" s="263"/>
      <c r="J108" s="265"/>
      <c r="K108" s="265"/>
      <c r="L108" s="263"/>
      <c r="M108" s="263"/>
      <c r="N108" s="263"/>
      <c r="O108" s="266"/>
      <c r="P108" s="266"/>
      <c r="Q108" s="266"/>
      <c r="R108" s="267"/>
      <c r="S108" s="267"/>
      <c r="T108" s="268">
        <v>1</v>
      </c>
      <c r="U108" s="268"/>
      <c r="V108" s="263"/>
      <c r="W108" s="263"/>
      <c r="X108" s="263"/>
      <c r="Y108" s="263"/>
      <c r="Z108" s="263"/>
      <c r="AA108" s="266"/>
      <c r="AB108" s="266"/>
      <c r="AC108" s="266"/>
      <c r="AD108" s="266"/>
      <c r="AE108" s="266"/>
      <c r="AF108" s="722"/>
      <c r="AG108" s="722"/>
      <c r="AH108" s="263"/>
      <c r="AI108" s="263"/>
      <c r="AJ108" s="263"/>
      <c r="AK108" s="263"/>
      <c r="AL108" s="266"/>
      <c r="AM108" s="266"/>
      <c r="AN108" s="267"/>
      <c r="AO108" s="381" t="s">
        <v>135</v>
      </c>
      <c r="AP108" s="36"/>
    </row>
    <row r="109" spans="1:42" ht="19.5" customHeight="1">
      <c r="A109" s="149">
        <v>99</v>
      </c>
      <c r="B109" s="109" t="s">
        <v>136</v>
      </c>
      <c r="C109" s="218">
        <f t="shared" si="4"/>
        <v>1</v>
      </c>
      <c r="D109" s="198">
        <f>SUM(C109/C124)</f>
        <v>9.5066070919288902E-5</v>
      </c>
      <c r="E109" s="150">
        <f>SUM(C109/E139)</f>
        <v>9.4091080165600308E-6</v>
      </c>
      <c r="F109" s="244"/>
      <c r="G109" s="245">
        <v>1</v>
      </c>
      <c r="H109" s="245"/>
      <c r="I109" s="245"/>
      <c r="J109" s="246"/>
      <c r="K109" s="246"/>
      <c r="L109" s="245"/>
      <c r="M109" s="245"/>
      <c r="N109" s="245"/>
      <c r="O109" s="247"/>
      <c r="P109" s="247"/>
      <c r="Q109" s="247"/>
      <c r="R109" s="248"/>
      <c r="S109" s="248"/>
      <c r="T109" s="249"/>
      <c r="U109" s="249"/>
      <c r="V109" s="245"/>
      <c r="W109" s="245"/>
      <c r="X109" s="245"/>
      <c r="Y109" s="245"/>
      <c r="Z109" s="245"/>
      <c r="AA109" s="247"/>
      <c r="AB109" s="247"/>
      <c r="AC109" s="247"/>
      <c r="AD109" s="247"/>
      <c r="AE109" s="247"/>
      <c r="AF109" s="719"/>
      <c r="AG109" s="719"/>
      <c r="AH109" s="245"/>
      <c r="AI109" s="245"/>
      <c r="AJ109" s="245"/>
      <c r="AK109" s="245"/>
      <c r="AL109" s="247"/>
      <c r="AM109" s="247"/>
      <c r="AN109" s="248"/>
      <c r="AO109" s="378" t="s">
        <v>136</v>
      </c>
      <c r="AP109" s="36"/>
    </row>
    <row r="110" spans="1:42" ht="19.5" customHeight="1">
      <c r="A110" s="149">
        <v>100</v>
      </c>
      <c r="B110" s="109" t="s">
        <v>270</v>
      </c>
      <c r="C110" s="218">
        <f t="shared" si="4"/>
        <v>1</v>
      </c>
      <c r="D110" s="198">
        <f>SUM(C110/C124)</f>
        <v>9.5066070919288902E-5</v>
      </c>
      <c r="E110" s="150">
        <f>SUM(C110/E139)</f>
        <v>9.4091080165600308E-6</v>
      </c>
      <c r="F110" s="244"/>
      <c r="G110" s="245">
        <v>1</v>
      </c>
      <c r="H110" s="245"/>
      <c r="I110" s="245"/>
      <c r="J110" s="246"/>
      <c r="K110" s="246"/>
      <c r="L110" s="245"/>
      <c r="M110" s="245"/>
      <c r="N110" s="245"/>
      <c r="O110" s="247"/>
      <c r="P110" s="247"/>
      <c r="Q110" s="247"/>
      <c r="R110" s="248"/>
      <c r="S110" s="248"/>
      <c r="T110" s="249"/>
      <c r="U110" s="249"/>
      <c r="V110" s="245"/>
      <c r="W110" s="245"/>
      <c r="X110" s="245"/>
      <c r="Y110" s="245"/>
      <c r="Z110" s="245"/>
      <c r="AA110" s="247"/>
      <c r="AB110" s="247"/>
      <c r="AC110" s="247"/>
      <c r="AD110" s="247"/>
      <c r="AE110" s="247"/>
      <c r="AF110" s="719"/>
      <c r="AG110" s="719"/>
      <c r="AH110" s="245"/>
      <c r="AI110" s="245"/>
      <c r="AJ110" s="245"/>
      <c r="AK110" s="245"/>
      <c r="AL110" s="247"/>
      <c r="AM110" s="247"/>
      <c r="AN110" s="248"/>
      <c r="AO110" s="378" t="s">
        <v>270</v>
      </c>
      <c r="AP110" s="36"/>
    </row>
    <row r="111" spans="1:42" ht="19.5" customHeight="1">
      <c r="A111" s="149">
        <v>101</v>
      </c>
      <c r="B111" s="109" t="s">
        <v>137</v>
      </c>
      <c r="C111" s="218">
        <f>SUM(F111:AN111)</f>
        <v>1</v>
      </c>
      <c r="D111" s="198">
        <f>SUM(C111/C124)</f>
        <v>9.5066070919288902E-5</v>
      </c>
      <c r="E111" s="150">
        <f>SUM(C111/E139)</f>
        <v>9.4091080165600308E-6</v>
      </c>
      <c r="F111" s="244"/>
      <c r="G111" s="245">
        <v>1</v>
      </c>
      <c r="H111" s="245"/>
      <c r="I111" s="245"/>
      <c r="J111" s="246"/>
      <c r="K111" s="246"/>
      <c r="L111" s="245"/>
      <c r="M111" s="245"/>
      <c r="N111" s="245"/>
      <c r="O111" s="247"/>
      <c r="P111" s="247"/>
      <c r="Q111" s="247"/>
      <c r="R111" s="248"/>
      <c r="S111" s="248"/>
      <c r="T111" s="249"/>
      <c r="U111" s="249"/>
      <c r="V111" s="245"/>
      <c r="W111" s="245"/>
      <c r="X111" s="245"/>
      <c r="Y111" s="245"/>
      <c r="Z111" s="245"/>
      <c r="AA111" s="247"/>
      <c r="AB111" s="247"/>
      <c r="AC111" s="247"/>
      <c r="AD111" s="247"/>
      <c r="AE111" s="247"/>
      <c r="AF111" s="719"/>
      <c r="AG111" s="719"/>
      <c r="AH111" s="245"/>
      <c r="AI111" s="245"/>
      <c r="AJ111" s="245"/>
      <c r="AK111" s="245"/>
      <c r="AL111" s="247"/>
      <c r="AM111" s="247"/>
      <c r="AN111" s="248"/>
      <c r="AO111" s="378" t="s">
        <v>137</v>
      </c>
      <c r="AP111" s="36"/>
    </row>
    <row r="112" spans="1:42" ht="19.5" customHeight="1">
      <c r="A112" s="149">
        <v>102</v>
      </c>
      <c r="B112" s="110" t="s">
        <v>138</v>
      </c>
      <c r="C112" s="219">
        <f t="shared" si="4"/>
        <v>16</v>
      </c>
      <c r="D112" s="192">
        <f>SUM(C112/C124)</f>
        <v>1.5210571347086224E-3</v>
      </c>
      <c r="E112" s="150">
        <f>SUM(C112/E139)</f>
        <v>1.5054572826496049E-4</v>
      </c>
      <c r="F112" s="250"/>
      <c r="G112" s="251">
        <v>9</v>
      </c>
      <c r="H112" s="251"/>
      <c r="I112" s="251"/>
      <c r="J112" s="252"/>
      <c r="K112" s="252">
        <v>1</v>
      </c>
      <c r="L112" s="251">
        <v>1</v>
      </c>
      <c r="M112" s="251"/>
      <c r="N112" s="251"/>
      <c r="O112" s="253"/>
      <c r="P112" s="253"/>
      <c r="Q112" s="253"/>
      <c r="R112" s="254"/>
      <c r="S112" s="254"/>
      <c r="T112" s="255">
        <v>1</v>
      </c>
      <c r="U112" s="255"/>
      <c r="V112" s="251"/>
      <c r="W112" s="251"/>
      <c r="X112" s="251"/>
      <c r="Y112" s="251">
        <v>1</v>
      </c>
      <c r="Z112" s="251">
        <v>3</v>
      </c>
      <c r="AA112" s="253"/>
      <c r="AB112" s="253"/>
      <c r="AC112" s="253"/>
      <c r="AD112" s="253"/>
      <c r="AE112" s="253"/>
      <c r="AF112" s="720"/>
      <c r="AG112" s="720"/>
      <c r="AH112" s="251"/>
      <c r="AI112" s="251"/>
      <c r="AJ112" s="251"/>
      <c r="AK112" s="251"/>
      <c r="AL112" s="253"/>
      <c r="AM112" s="253"/>
      <c r="AN112" s="254"/>
      <c r="AO112" s="379" t="s">
        <v>138</v>
      </c>
      <c r="AP112" s="36"/>
    </row>
    <row r="113" spans="1:42" ht="19.5" customHeight="1">
      <c r="A113" s="149">
        <v>103</v>
      </c>
      <c r="B113" s="110" t="s">
        <v>139</v>
      </c>
      <c r="C113" s="219">
        <f>SUM(F113:AN113)</f>
        <v>134</v>
      </c>
      <c r="D113" s="192">
        <f>SUM(C113/C124)</f>
        <v>1.2738853503184714E-2</v>
      </c>
      <c r="E113" s="150">
        <f>SUM(C113/E139)</f>
        <v>1.260820474219044E-3</v>
      </c>
      <c r="F113" s="250"/>
      <c r="G113" s="251">
        <v>54</v>
      </c>
      <c r="H113" s="251"/>
      <c r="I113" s="251"/>
      <c r="J113" s="252">
        <v>3</v>
      </c>
      <c r="K113" s="252">
        <v>3</v>
      </c>
      <c r="L113" s="251">
        <v>5</v>
      </c>
      <c r="M113" s="251"/>
      <c r="N113" s="251"/>
      <c r="O113" s="253">
        <v>5</v>
      </c>
      <c r="P113" s="253">
        <v>9</v>
      </c>
      <c r="Q113" s="253"/>
      <c r="R113" s="254"/>
      <c r="S113" s="254"/>
      <c r="T113" s="255">
        <v>22</v>
      </c>
      <c r="U113" s="255">
        <v>3</v>
      </c>
      <c r="V113" s="251">
        <v>4</v>
      </c>
      <c r="W113" s="251">
        <v>7</v>
      </c>
      <c r="X113" s="251">
        <v>2</v>
      </c>
      <c r="Y113" s="251">
        <v>1</v>
      </c>
      <c r="Z113" s="251">
        <v>5</v>
      </c>
      <c r="AA113" s="253">
        <v>2</v>
      </c>
      <c r="AB113" s="253">
        <v>2</v>
      </c>
      <c r="AC113" s="253">
        <v>3</v>
      </c>
      <c r="AD113" s="253">
        <v>1</v>
      </c>
      <c r="AE113" s="253"/>
      <c r="AF113" s="720">
        <v>2</v>
      </c>
      <c r="AG113" s="720">
        <v>1</v>
      </c>
      <c r="AH113" s="251"/>
      <c r="AI113" s="251"/>
      <c r="AJ113" s="251"/>
      <c r="AK113" s="251"/>
      <c r="AL113" s="253"/>
      <c r="AM113" s="253"/>
      <c r="AN113" s="254"/>
      <c r="AO113" s="379" t="s">
        <v>139</v>
      </c>
      <c r="AP113" s="36"/>
    </row>
    <row r="114" spans="1:42" ht="19.5" customHeight="1">
      <c r="A114" s="149">
        <v>104</v>
      </c>
      <c r="B114" s="111" t="s">
        <v>174</v>
      </c>
      <c r="C114" s="220">
        <f>SUM(F114:AN114)</f>
        <v>1</v>
      </c>
      <c r="D114" s="193">
        <f>SUM(C114/C124)</f>
        <v>9.5066070919288902E-5</v>
      </c>
      <c r="E114" s="217">
        <f>SUM(C114/E139)</f>
        <v>9.4091080165600308E-6</v>
      </c>
      <c r="F114" s="293"/>
      <c r="G114" s="294">
        <v>1</v>
      </c>
      <c r="H114" s="294"/>
      <c r="I114" s="294"/>
      <c r="J114" s="295"/>
      <c r="K114" s="295"/>
      <c r="L114" s="294"/>
      <c r="M114" s="294"/>
      <c r="N114" s="294"/>
      <c r="O114" s="296"/>
      <c r="P114" s="296"/>
      <c r="Q114" s="296"/>
      <c r="R114" s="297"/>
      <c r="S114" s="297"/>
      <c r="T114" s="298"/>
      <c r="U114" s="298"/>
      <c r="V114" s="294"/>
      <c r="W114" s="294"/>
      <c r="X114" s="294"/>
      <c r="Y114" s="294"/>
      <c r="Z114" s="294"/>
      <c r="AA114" s="296"/>
      <c r="AB114" s="296"/>
      <c r="AC114" s="296"/>
      <c r="AD114" s="296"/>
      <c r="AE114" s="296"/>
      <c r="AF114" s="727"/>
      <c r="AG114" s="727"/>
      <c r="AH114" s="294"/>
      <c r="AI114" s="294"/>
      <c r="AJ114" s="294"/>
      <c r="AK114" s="294"/>
      <c r="AL114" s="296"/>
      <c r="AM114" s="296"/>
      <c r="AN114" s="297"/>
      <c r="AO114" s="386" t="s">
        <v>174</v>
      </c>
      <c r="AP114" s="36"/>
    </row>
    <row r="115" spans="1:42" ht="19.5" customHeight="1" thickBot="1">
      <c r="A115" s="149">
        <v>105</v>
      </c>
      <c r="B115" s="110" t="s">
        <v>219</v>
      </c>
      <c r="C115" s="221">
        <f t="shared" si="4"/>
        <v>1</v>
      </c>
      <c r="D115" s="194">
        <f>SUM(C115/C124)</f>
        <v>9.5066070919288902E-5</v>
      </c>
      <c r="E115" s="217">
        <f>SUM(C115/E139)</f>
        <v>9.4091080165600308E-6</v>
      </c>
      <c r="F115" s="256"/>
      <c r="G115" s="257"/>
      <c r="H115" s="257"/>
      <c r="I115" s="257"/>
      <c r="J115" s="258"/>
      <c r="K115" s="511"/>
      <c r="L115" s="257"/>
      <c r="M115" s="257"/>
      <c r="N115" s="257"/>
      <c r="O115" s="259"/>
      <c r="P115" s="259"/>
      <c r="Q115" s="259"/>
      <c r="R115" s="260"/>
      <c r="S115" s="260"/>
      <c r="T115" s="261">
        <v>1</v>
      </c>
      <c r="U115" s="261"/>
      <c r="V115" s="257"/>
      <c r="W115" s="257"/>
      <c r="X115" s="257"/>
      <c r="Y115" s="257"/>
      <c r="Z115" s="257"/>
      <c r="AA115" s="259"/>
      <c r="AB115" s="259"/>
      <c r="AC115" s="259"/>
      <c r="AD115" s="259"/>
      <c r="AE115" s="259"/>
      <c r="AF115" s="721"/>
      <c r="AG115" s="721"/>
      <c r="AH115" s="257"/>
      <c r="AI115" s="257"/>
      <c r="AJ115" s="257"/>
      <c r="AK115" s="257"/>
      <c r="AL115" s="259"/>
      <c r="AM115" s="259"/>
      <c r="AN115" s="260"/>
      <c r="AO115" s="379" t="s">
        <v>219</v>
      </c>
      <c r="AP115" s="36"/>
    </row>
    <row r="116" spans="1:42" ht="19.5" customHeight="1">
      <c r="A116" s="149">
        <v>106</v>
      </c>
      <c r="B116" s="113" t="s">
        <v>140</v>
      </c>
      <c r="C116" s="222">
        <f t="shared" si="4"/>
        <v>24</v>
      </c>
      <c r="D116" s="195">
        <f>SUM(C116/C124)</f>
        <v>2.2815857020629339E-3</v>
      </c>
      <c r="E116" s="416">
        <f>SUM(C116/E139)</f>
        <v>2.2581859239744072E-4</v>
      </c>
      <c r="F116" s="299"/>
      <c r="G116" s="300">
        <v>11</v>
      </c>
      <c r="H116" s="300"/>
      <c r="I116" s="300"/>
      <c r="J116" s="301">
        <v>4</v>
      </c>
      <c r="K116" s="301"/>
      <c r="L116" s="300"/>
      <c r="M116" s="300"/>
      <c r="N116" s="300"/>
      <c r="O116" s="302">
        <v>2</v>
      </c>
      <c r="P116" s="302">
        <v>1</v>
      </c>
      <c r="Q116" s="302"/>
      <c r="R116" s="303"/>
      <c r="S116" s="303"/>
      <c r="T116" s="304"/>
      <c r="U116" s="304"/>
      <c r="V116" s="300"/>
      <c r="W116" s="300">
        <v>2</v>
      </c>
      <c r="X116" s="300"/>
      <c r="Y116" s="300"/>
      <c r="Z116" s="300">
        <v>1</v>
      </c>
      <c r="AA116" s="302"/>
      <c r="AB116" s="302">
        <v>2</v>
      </c>
      <c r="AC116" s="302">
        <v>1</v>
      </c>
      <c r="AD116" s="302"/>
      <c r="AE116" s="302"/>
      <c r="AF116" s="728"/>
      <c r="AG116" s="728"/>
      <c r="AH116" s="300"/>
      <c r="AI116" s="300"/>
      <c r="AJ116" s="300"/>
      <c r="AK116" s="300"/>
      <c r="AL116" s="302"/>
      <c r="AM116" s="302"/>
      <c r="AN116" s="303"/>
      <c r="AO116" s="391" t="s">
        <v>140</v>
      </c>
      <c r="AP116" s="36"/>
    </row>
    <row r="117" spans="1:42" ht="19.5" customHeight="1">
      <c r="A117" s="149">
        <v>107</v>
      </c>
      <c r="B117" s="123" t="s">
        <v>141</v>
      </c>
      <c r="C117" s="239">
        <f>SUM(F117:AN117)</f>
        <v>2</v>
      </c>
      <c r="D117" s="209">
        <f>SUM(C117/C124)</f>
        <v>1.901321418385778E-4</v>
      </c>
      <c r="E117" s="150">
        <f>SUM(C117/E139)</f>
        <v>1.8818216033120062E-5</v>
      </c>
      <c r="F117" s="324"/>
      <c r="G117" s="325">
        <v>2</v>
      </c>
      <c r="H117" s="325"/>
      <c r="I117" s="325"/>
      <c r="J117" s="326"/>
      <c r="K117" s="326"/>
      <c r="L117" s="325"/>
      <c r="M117" s="325"/>
      <c r="N117" s="325"/>
      <c r="O117" s="327"/>
      <c r="P117" s="327"/>
      <c r="Q117" s="327"/>
      <c r="R117" s="328"/>
      <c r="S117" s="328"/>
      <c r="T117" s="329"/>
      <c r="U117" s="329"/>
      <c r="V117" s="325"/>
      <c r="W117" s="325"/>
      <c r="X117" s="325"/>
      <c r="Y117" s="325"/>
      <c r="Z117" s="325"/>
      <c r="AA117" s="327"/>
      <c r="AB117" s="327"/>
      <c r="AC117" s="327"/>
      <c r="AD117" s="327"/>
      <c r="AE117" s="327"/>
      <c r="AF117" s="732"/>
      <c r="AG117" s="732"/>
      <c r="AH117" s="325"/>
      <c r="AI117" s="325"/>
      <c r="AJ117" s="325"/>
      <c r="AK117" s="325"/>
      <c r="AL117" s="327"/>
      <c r="AM117" s="327"/>
      <c r="AN117" s="328"/>
      <c r="AO117" s="390" t="s">
        <v>141</v>
      </c>
      <c r="AP117" s="36"/>
    </row>
    <row r="118" spans="1:42" ht="19.5" customHeight="1" thickBot="1">
      <c r="A118" s="149">
        <v>108</v>
      </c>
      <c r="B118" s="115" t="s">
        <v>142</v>
      </c>
      <c r="C118" s="224">
        <f>SUM(F118:AN118)</f>
        <v>3</v>
      </c>
      <c r="D118" s="197">
        <f>SUM(C118/C124)</f>
        <v>2.8519821275786673E-4</v>
      </c>
      <c r="E118" s="217">
        <f>SUM(C118/E139)</f>
        <v>2.8227324049680091E-5</v>
      </c>
      <c r="F118" s="269"/>
      <c r="G118" s="270"/>
      <c r="H118" s="270"/>
      <c r="I118" s="270"/>
      <c r="J118" s="271">
        <v>2</v>
      </c>
      <c r="K118" s="271"/>
      <c r="L118" s="270"/>
      <c r="M118" s="270"/>
      <c r="N118" s="270"/>
      <c r="O118" s="272"/>
      <c r="P118" s="272"/>
      <c r="Q118" s="272"/>
      <c r="R118" s="273"/>
      <c r="S118" s="273"/>
      <c r="T118" s="274"/>
      <c r="U118" s="274"/>
      <c r="V118" s="270"/>
      <c r="W118" s="270"/>
      <c r="X118" s="270"/>
      <c r="Y118" s="270"/>
      <c r="Z118" s="270"/>
      <c r="AA118" s="272"/>
      <c r="AB118" s="272"/>
      <c r="AC118" s="272">
        <v>1</v>
      </c>
      <c r="AD118" s="272"/>
      <c r="AE118" s="272"/>
      <c r="AF118" s="723"/>
      <c r="AG118" s="723"/>
      <c r="AH118" s="270"/>
      <c r="AI118" s="270"/>
      <c r="AJ118" s="270"/>
      <c r="AK118" s="270"/>
      <c r="AL118" s="272"/>
      <c r="AM118" s="272"/>
      <c r="AN118" s="273"/>
      <c r="AO118" s="383" t="s">
        <v>142</v>
      </c>
      <c r="AP118" s="36"/>
    </row>
    <row r="119" spans="1:42" ht="19.5" customHeight="1" thickBot="1">
      <c r="A119" s="149">
        <v>109</v>
      </c>
      <c r="B119" s="119" t="s">
        <v>143</v>
      </c>
      <c r="C119" s="236">
        <f t="shared" si="4"/>
        <v>27</v>
      </c>
      <c r="D119" s="206">
        <f>SUM(C119/C124)</f>
        <v>2.5667839148208003E-3</v>
      </c>
      <c r="E119" s="415">
        <f>SUM(C119/E139)</f>
        <v>2.5404591644712083E-4</v>
      </c>
      <c r="F119" s="281"/>
      <c r="G119" s="282">
        <v>11</v>
      </c>
      <c r="H119" s="282"/>
      <c r="I119" s="282"/>
      <c r="J119" s="283">
        <v>1</v>
      </c>
      <c r="K119" s="283">
        <v>1</v>
      </c>
      <c r="L119" s="282">
        <v>3</v>
      </c>
      <c r="M119" s="282">
        <v>2</v>
      </c>
      <c r="N119" s="282"/>
      <c r="O119" s="284">
        <v>2</v>
      </c>
      <c r="P119" s="284"/>
      <c r="Q119" s="284"/>
      <c r="R119" s="285"/>
      <c r="S119" s="285"/>
      <c r="T119" s="286">
        <v>5</v>
      </c>
      <c r="U119" s="286">
        <v>1</v>
      </c>
      <c r="V119" s="282"/>
      <c r="W119" s="282"/>
      <c r="X119" s="282"/>
      <c r="Y119" s="282"/>
      <c r="Z119" s="282"/>
      <c r="AA119" s="284"/>
      <c r="AB119" s="284">
        <v>1</v>
      </c>
      <c r="AC119" s="284"/>
      <c r="AD119" s="284"/>
      <c r="AE119" s="284"/>
      <c r="AF119" s="725"/>
      <c r="AG119" s="725"/>
      <c r="AH119" s="282"/>
      <c r="AI119" s="282"/>
      <c r="AJ119" s="282"/>
      <c r="AK119" s="282"/>
      <c r="AL119" s="284"/>
      <c r="AM119" s="284"/>
      <c r="AN119" s="285"/>
      <c r="AO119" s="385" t="s">
        <v>143</v>
      </c>
      <c r="AP119" s="36"/>
    </row>
    <row r="120" spans="1:42" ht="19.5" customHeight="1" thickBot="1">
      <c r="A120" s="149">
        <v>110</v>
      </c>
      <c r="B120" s="119" t="s">
        <v>144</v>
      </c>
      <c r="C120" s="236">
        <f t="shared" si="4"/>
        <v>8</v>
      </c>
      <c r="D120" s="206">
        <f>SUM(C120/C124)</f>
        <v>7.6052856735431122E-4</v>
      </c>
      <c r="E120" s="415">
        <f>SUM(C120/E139)</f>
        <v>7.5272864132480246E-5</v>
      </c>
      <c r="F120" s="281"/>
      <c r="G120" s="282">
        <v>5</v>
      </c>
      <c r="H120" s="282"/>
      <c r="I120" s="282"/>
      <c r="J120" s="283">
        <v>1</v>
      </c>
      <c r="K120" s="283"/>
      <c r="L120" s="282"/>
      <c r="M120" s="282"/>
      <c r="N120" s="282"/>
      <c r="O120" s="284"/>
      <c r="P120" s="284"/>
      <c r="Q120" s="284"/>
      <c r="R120" s="285"/>
      <c r="S120" s="285"/>
      <c r="T120" s="286"/>
      <c r="U120" s="286"/>
      <c r="V120" s="282">
        <v>1</v>
      </c>
      <c r="W120" s="282"/>
      <c r="X120" s="282"/>
      <c r="Y120" s="282"/>
      <c r="Z120" s="282"/>
      <c r="AA120" s="284"/>
      <c r="AB120" s="284"/>
      <c r="AC120" s="284">
        <v>1</v>
      </c>
      <c r="AD120" s="284"/>
      <c r="AE120" s="284"/>
      <c r="AF120" s="725"/>
      <c r="AG120" s="725"/>
      <c r="AH120" s="282"/>
      <c r="AI120" s="282"/>
      <c r="AJ120" s="282"/>
      <c r="AK120" s="282"/>
      <c r="AL120" s="284"/>
      <c r="AM120" s="284"/>
      <c r="AN120" s="285"/>
      <c r="AO120" s="385" t="s">
        <v>144</v>
      </c>
      <c r="AP120" s="36"/>
    </row>
    <row r="121" spans="1:42" ht="19.5" customHeight="1">
      <c r="A121" s="149">
        <v>111</v>
      </c>
      <c r="B121" s="472" t="s">
        <v>145</v>
      </c>
      <c r="C121" s="218">
        <f t="shared" si="4"/>
        <v>1</v>
      </c>
      <c r="D121" s="198">
        <f>SUM(C121/C124)</f>
        <v>9.5066070919288902E-5</v>
      </c>
      <c r="E121" s="151">
        <f>SUM(C121/E139)</f>
        <v>9.4091080165600308E-6</v>
      </c>
      <c r="F121" s="244"/>
      <c r="G121" s="245"/>
      <c r="H121" s="245"/>
      <c r="I121" s="245"/>
      <c r="J121" s="246"/>
      <c r="K121" s="246"/>
      <c r="L121" s="245"/>
      <c r="M121" s="245"/>
      <c r="N121" s="245"/>
      <c r="O121" s="247"/>
      <c r="P121" s="247"/>
      <c r="Q121" s="247"/>
      <c r="R121" s="248">
        <v>1</v>
      </c>
      <c r="S121" s="248"/>
      <c r="T121" s="249"/>
      <c r="U121" s="249"/>
      <c r="V121" s="245"/>
      <c r="W121" s="245"/>
      <c r="X121" s="245"/>
      <c r="Y121" s="245"/>
      <c r="Z121" s="245"/>
      <c r="AA121" s="247"/>
      <c r="AB121" s="247"/>
      <c r="AC121" s="247"/>
      <c r="AD121" s="247"/>
      <c r="AE121" s="247"/>
      <c r="AF121" s="719"/>
      <c r="AG121" s="719"/>
      <c r="AH121" s="245"/>
      <c r="AI121" s="245"/>
      <c r="AJ121" s="245"/>
      <c r="AK121" s="245"/>
      <c r="AL121" s="247"/>
      <c r="AM121" s="247"/>
      <c r="AN121" s="248"/>
      <c r="AO121" s="473" t="s">
        <v>145</v>
      </c>
      <c r="AP121" s="36"/>
    </row>
    <row r="122" spans="1:42" ht="19.5" customHeight="1">
      <c r="A122" s="149">
        <v>112</v>
      </c>
      <c r="B122" s="110" t="s">
        <v>146</v>
      </c>
      <c r="C122" s="219">
        <f>SUM(F122:AN122)</f>
        <v>3</v>
      </c>
      <c r="D122" s="192">
        <f>SUM(C122/C124)</f>
        <v>2.8519821275786673E-4</v>
      </c>
      <c r="E122" s="150">
        <f>SUM(C122/E139)</f>
        <v>2.8227324049680091E-5</v>
      </c>
      <c r="F122" s="250"/>
      <c r="G122" s="251"/>
      <c r="H122" s="251"/>
      <c r="I122" s="251"/>
      <c r="J122" s="252">
        <v>1</v>
      </c>
      <c r="K122" s="252"/>
      <c r="L122" s="251"/>
      <c r="M122" s="251">
        <v>1</v>
      </c>
      <c r="N122" s="251"/>
      <c r="O122" s="253">
        <v>1</v>
      </c>
      <c r="P122" s="253"/>
      <c r="Q122" s="253"/>
      <c r="R122" s="254"/>
      <c r="S122" s="254"/>
      <c r="T122" s="255"/>
      <c r="U122" s="255"/>
      <c r="V122" s="251"/>
      <c r="W122" s="251"/>
      <c r="X122" s="251"/>
      <c r="Y122" s="251"/>
      <c r="Z122" s="251"/>
      <c r="AA122" s="253"/>
      <c r="AB122" s="253"/>
      <c r="AC122" s="253"/>
      <c r="AD122" s="253"/>
      <c r="AE122" s="253"/>
      <c r="AF122" s="720"/>
      <c r="AG122" s="720"/>
      <c r="AH122" s="251"/>
      <c r="AI122" s="251"/>
      <c r="AJ122" s="251"/>
      <c r="AK122" s="251"/>
      <c r="AL122" s="253"/>
      <c r="AM122" s="253"/>
      <c r="AN122" s="254"/>
      <c r="AO122" s="379" t="s">
        <v>146</v>
      </c>
      <c r="AP122" s="33"/>
    </row>
    <row r="123" spans="1:42" ht="19.5" customHeight="1" thickBot="1">
      <c r="A123" s="149">
        <v>113</v>
      </c>
      <c r="B123" s="110" t="s">
        <v>147</v>
      </c>
      <c r="C123" s="220">
        <f>SUM(F123:AN123)</f>
        <v>1</v>
      </c>
      <c r="D123" s="470">
        <f>SUM(C123/C124)</f>
        <v>9.5066070919288902E-5</v>
      </c>
      <c r="E123" s="471">
        <f>SUM(C123/E139)</f>
        <v>9.4091080165600308E-6</v>
      </c>
      <c r="F123" s="330"/>
      <c r="G123" s="294"/>
      <c r="H123" s="294"/>
      <c r="I123" s="294"/>
      <c r="J123" s="295"/>
      <c r="K123" s="295"/>
      <c r="L123" s="294"/>
      <c r="M123" s="294"/>
      <c r="N123" s="294"/>
      <c r="O123" s="296"/>
      <c r="P123" s="296"/>
      <c r="Q123" s="296"/>
      <c r="R123" s="297"/>
      <c r="S123" s="297"/>
      <c r="T123" s="298">
        <v>1</v>
      </c>
      <c r="U123" s="298"/>
      <c r="V123" s="294"/>
      <c r="W123" s="294"/>
      <c r="X123" s="294"/>
      <c r="Y123" s="294"/>
      <c r="Z123" s="294"/>
      <c r="AA123" s="296"/>
      <c r="AB123" s="296"/>
      <c r="AC123" s="296"/>
      <c r="AD123" s="296"/>
      <c r="AE123" s="296"/>
      <c r="AF123" s="727"/>
      <c r="AG123" s="727"/>
      <c r="AH123" s="294"/>
      <c r="AI123" s="294"/>
      <c r="AJ123" s="294"/>
      <c r="AK123" s="294"/>
      <c r="AL123" s="296"/>
      <c r="AM123" s="296"/>
      <c r="AN123" s="331"/>
      <c r="AO123" s="379" t="s">
        <v>147</v>
      </c>
      <c r="AP123" s="33"/>
    </row>
    <row r="124" spans="1:42" ht="30.6" customHeight="1" thickTop="1" thickBot="1">
      <c r="A124" s="429"/>
      <c r="B124" s="1069" t="s">
        <v>204</v>
      </c>
      <c r="C124" s="519">
        <f>SUM(C11:C123)</f>
        <v>10519</v>
      </c>
      <c r="D124" s="1072" t="s">
        <v>228</v>
      </c>
      <c r="E124" s="1073"/>
      <c r="F124" s="559">
        <f>SUM(F11:F123)</f>
        <v>16</v>
      </c>
      <c r="G124" s="558">
        <f t="shared" ref="G124:AB124" si="5">SUM(G11:G123)</f>
        <v>3652</v>
      </c>
      <c r="H124" s="558">
        <f t="shared" si="5"/>
        <v>16</v>
      </c>
      <c r="I124" s="558">
        <f t="shared" si="5"/>
        <v>24</v>
      </c>
      <c r="J124" s="240">
        <f t="shared" si="5"/>
        <v>175</v>
      </c>
      <c r="K124" s="240">
        <f t="shared" si="5"/>
        <v>94</v>
      </c>
      <c r="L124" s="558">
        <f t="shared" si="5"/>
        <v>296</v>
      </c>
      <c r="M124" s="558">
        <f t="shared" si="5"/>
        <v>52</v>
      </c>
      <c r="N124" s="558">
        <f t="shared" si="5"/>
        <v>150</v>
      </c>
      <c r="O124" s="241">
        <f t="shared" si="5"/>
        <v>1615</v>
      </c>
      <c r="P124" s="241">
        <f t="shared" si="5"/>
        <v>681</v>
      </c>
      <c r="Q124" s="241">
        <f t="shared" si="5"/>
        <v>20</v>
      </c>
      <c r="R124" s="242">
        <f>SUM(R11:R123)</f>
        <v>214</v>
      </c>
      <c r="S124" s="242">
        <f>SUM(S11:S123)</f>
        <v>37</v>
      </c>
      <c r="T124" s="243">
        <f t="shared" si="5"/>
        <v>1011</v>
      </c>
      <c r="U124" s="243">
        <f t="shared" si="5"/>
        <v>79</v>
      </c>
      <c r="V124" s="558">
        <f t="shared" si="5"/>
        <v>95</v>
      </c>
      <c r="W124" s="558">
        <f t="shared" si="5"/>
        <v>86</v>
      </c>
      <c r="X124" s="558">
        <f t="shared" si="5"/>
        <v>41</v>
      </c>
      <c r="Y124" s="558">
        <f t="shared" si="5"/>
        <v>27</v>
      </c>
      <c r="Z124" s="558">
        <f t="shared" si="5"/>
        <v>259</v>
      </c>
      <c r="AA124" s="559">
        <f t="shared" si="5"/>
        <v>79</v>
      </c>
      <c r="AB124" s="559">
        <f t="shared" si="5"/>
        <v>194</v>
      </c>
      <c r="AC124" s="559">
        <f t="shared" ref="AC124:AN124" si="6">SUM(AC11:AC123)</f>
        <v>561</v>
      </c>
      <c r="AD124" s="559">
        <f t="shared" si="6"/>
        <v>25</v>
      </c>
      <c r="AE124" s="559">
        <f>SUM(AE11:AE123)</f>
        <v>1</v>
      </c>
      <c r="AF124" s="734">
        <f t="shared" si="6"/>
        <v>480</v>
      </c>
      <c r="AG124" s="734">
        <f t="shared" si="6"/>
        <v>194</v>
      </c>
      <c r="AH124" s="558">
        <f t="shared" si="6"/>
        <v>66</v>
      </c>
      <c r="AI124" s="558">
        <f t="shared" si="6"/>
        <v>18</v>
      </c>
      <c r="AJ124" s="558">
        <f t="shared" si="6"/>
        <v>48</v>
      </c>
      <c r="AK124" s="558">
        <f t="shared" si="6"/>
        <v>5</v>
      </c>
      <c r="AL124" s="559">
        <f t="shared" si="6"/>
        <v>179</v>
      </c>
      <c r="AM124" s="559">
        <f>SUM(AM11:AM123)</f>
        <v>17</v>
      </c>
      <c r="AN124" s="559">
        <f t="shared" si="6"/>
        <v>12</v>
      </c>
      <c r="AO124" s="514" t="s">
        <v>228</v>
      </c>
      <c r="AP124" s="165"/>
    </row>
    <row r="125" spans="1:42" ht="25.8" customHeight="1" thickTop="1" thickBot="1">
      <c r="A125" s="183"/>
      <c r="B125" s="1070"/>
      <c r="C125" s="1090" t="s">
        <v>225</v>
      </c>
      <c r="D125" s="1091"/>
      <c r="E125" s="1092"/>
      <c r="F125" s="967"/>
      <c r="G125" s="968"/>
      <c r="H125" s="968"/>
      <c r="I125" s="968"/>
      <c r="J125" s="1107">
        <f>SUM(J124:K124)</f>
        <v>269</v>
      </c>
      <c r="K125" s="1108"/>
      <c r="L125" s="967"/>
      <c r="M125" s="968"/>
      <c r="N125" s="968"/>
      <c r="O125" s="1098">
        <f>SUM(O124:S124)</f>
        <v>2567</v>
      </c>
      <c r="P125" s="1099"/>
      <c r="Q125" s="1099"/>
      <c r="R125" s="1099"/>
      <c r="S125" s="1100"/>
      <c r="T125" s="1113">
        <f>SUM(T124:U124)</f>
        <v>1090</v>
      </c>
      <c r="U125" s="1114"/>
      <c r="V125" s="556"/>
      <c r="W125" s="557"/>
      <c r="X125" s="557"/>
      <c r="Y125" s="557"/>
      <c r="Z125" s="557"/>
      <c r="AA125" s="557"/>
      <c r="AB125" s="557"/>
      <c r="AC125" s="557"/>
      <c r="AD125" s="560"/>
      <c r="AE125" s="557"/>
      <c r="AF125" s="1128">
        <f>SUM(AF124:AG124)</f>
        <v>674</v>
      </c>
      <c r="AG125" s="1129"/>
      <c r="AH125" s="967"/>
      <c r="AI125" s="968"/>
      <c r="AJ125" s="968"/>
      <c r="AK125" s="968"/>
      <c r="AL125" s="968"/>
      <c r="AM125" s="968"/>
      <c r="AN125" s="1127"/>
      <c r="AO125" s="513" t="s">
        <v>227</v>
      </c>
      <c r="AP125" s="103"/>
    </row>
    <row r="126" spans="1:42" ht="25.8" customHeight="1" thickTop="1" thickBot="1">
      <c r="A126" s="183"/>
      <c r="B126" s="1071"/>
      <c r="C126" s="1096" t="s">
        <v>226</v>
      </c>
      <c r="D126" s="1096"/>
      <c r="E126" s="1097"/>
      <c r="F126" s="493">
        <f>F124</f>
        <v>16</v>
      </c>
      <c r="G126" s="963">
        <f>SUM(G124:N124)</f>
        <v>4459</v>
      </c>
      <c r="H126" s="963"/>
      <c r="I126" s="963"/>
      <c r="J126" s="963"/>
      <c r="K126" s="963"/>
      <c r="L126" s="963"/>
      <c r="M126" s="963"/>
      <c r="N126" s="963"/>
      <c r="O126" s="969">
        <f>SUM(O124:U124)</f>
        <v>3657</v>
      </c>
      <c r="P126" s="969"/>
      <c r="Q126" s="969"/>
      <c r="R126" s="969"/>
      <c r="S126" s="969"/>
      <c r="T126" s="969"/>
      <c r="U126" s="969"/>
      <c r="V126" s="963">
        <f>SUM(V124:Z124)</f>
        <v>508</v>
      </c>
      <c r="W126" s="963"/>
      <c r="X126" s="963"/>
      <c r="Y126" s="963"/>
      <c r="Z126" s="963"/>
      <c r="AA126" s="1115">
        <f>SUM(AA124:AE124)</f>
        <v>860</v>
      </c>
      <c r="AB126" s="1116"/>
      <c r="AC126" s="1116"/>
      <c r="AD126" s="1116"/>
      <c r="AE126" s="1117"/>
      <c r="AF126" s="963">
        <f>SUM(AF124:AK124)</f>
        <v>811</v>
      </c>
      <c r="AG126" s="963"/>
      <c r="AH126" s="963"/>
      <c r="AI126" s="963"/>
      <c r="AJ126" s="963"/>
      <c r="AK126" s="963"/>
      <c r="AL126" s="969">
        <f>SUM(AL124:AN124)</f>
        <v>208</v>
      </c>
      <c r="AM126" s="969"/>
      <c r="AN126" s="969"/>
      <c r="AO126" s="512" t="s">
        <v>226</v>
      </c>
      <c r="AP126" s="103"/>
    </row>
    <row r="127" spans="1:42" ht="9" hidden="1" customHeight="1" thickBot="1">
      <c r="A127" s="183"/>
      <c r="B127" s="1089"/>
      <c r="C127" s="1089"/>
      <c r="D127" s="1089"/>
      <c r="E127" s="146"/>
      <c r="F127" s="153"/>
      <c r="G127" s="154"/>
      <c r="H127" s="155"/>
      <c r="I127" s="155"/>
      <c r="J127" s="155"/>
      <c r="K127" s="155"/>
      <c r="L127" s="155"/>
      <c r="M127" s="155"/>
      <c r="N127" s="156"/>
      <c r="O127" s="157"/>
      <c r="P127" s="155"/>
      <c r="Q127" s="155"/>
      <c r="R127" s="155"/>
      <c r="S127" s="155"/>
      <c r="T127" s="155"/>
      <c r="U127" s="156"/>
      <c r="V127" s="157"/>
      <c r="W127" s="155"/>
      <c r="X127" s="155"/>
      <c r="Y127" s="155"/>
      <c r="Z127" s="158"/>
      <c r="AA127" s="159"/>
      <c r="AB127" s="155"/>
      <c r="AC127" s="155"/>
      <c r="AD127" s="160"/>
      <c r="AE127" s="516"/>
      <c r="AF127" s="161"/>
      <c r="AG127" s="155"/>
      <c r="AH127" s="155"/>
      <c r="AI127" s="155"/>
      <c r="AJ127" s="155"/>
      <c r="AK127" s="162"/>
      <c r="AL127" s="163"/>
      <c r="AM127" s="155"/>
      <c r="AN127" s="164"/>
      <c r="AO127" s="189"/>
      <c r="AP127" s="103"/>
    </row>
    <row r="128" spans="1:42" ht="13.8" customHeight="1" thickBot="1">
      <c r="A128" s="183"/>
      <c r="B128" s="479"/>
      <c r="C128" s="479"/>
      <c r="D128" s="479"/>
      <c r="E128" s="480"/>
      <c r="F128" s="481"/>
      <c r="G128" s="481"/>
      <c r="H128" s="481"/>
      <c r="I128" s="481"/>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81"/>
      <c r="AL128" s="481"/>
      <c r="AM128" s="481"/>
      <c r="AN128" s="481"/>
      <c r="AO128" s="482"/>
      <c r="AP128" s="103"/>
    </row>
    <row r="129" spans="1:89" ht="16.2" customHeight="1">
      <c r="A129" s="183"/>
      <c r="B129" s="1130"/>
      <c r="C129" s="1130"/>
      <c r="D129" s="1130"/>
      <c r="E129" s="1130"/>
      <c r="F129" s="1131" t="s">
        <v>198</v>
      </c>
      <c r="G129" s="1007">
        <v>2</v>
      </c>
      <c r="H129" s="1007">
        <v>4</v>
      </c>
      <c r="I129" s="1007">
        <v>5</v>
      </c>
      <c r="J129" s="1111" t="s">
        <v>185</v>
      </c>
      <c r="K129" s="1111" t="s">
        <v>186</v>
      </c>
      <c r="L129" s="1007">
        <v>7</v>
      </c>
      <c r="M129" s="1007">
        <v>8</v>
      </c>
      <c r="N129" s="1007">
        <v>9</v>
      </c>
      <c r="O129" s="986" t="s">
        <v>187</v>
      </c>
      <c r="P129" s="986" t="s">
        <v>188</v>
      </c>
      <c r="Q129" s="986" t="s">
        <v>189</v>
      </c>
      <c r="R129" s="986" t="s">
        <v>190</v>
      </c>
      <c r="S129" s="1005" t="s">
        <v>183</v>
      </c>
      <c r="T129" s="1109" t="s">
        <v>191</v>
      </c>
      <c r="U129" s="1109" t="s">
        <v>192</v>
      </c>
      <c r="V129" s="1007">
        <v>13</v>
      </c>
      <c r="W129" s="1007">
        <v>14</v>
      </c>
      <c r="X129" s="1007">
        <v>15</v>
      </c>
      <c r="Y129" s="1007">
        <v>16</v>
      </c>
      <c r="Z129" s="1007">
        <v>17</v>
      </c>
      <c r="AA129" s="986">
        <v>18</v>
      </c>
      <c r="AB129" s="986">
        <v>19</v>
      </c>
      <c r="AC129" s="986" t="s">
        <v>148</v>
      </c>
      <c r="AD129" s="986">
        <v>22</v>
      </c>
      <c r="AE129" s="986" t="s">
        <v>233</v>
      </c>
      <c r="AF129" s="735" t="s">
        <v>193</v>
      </c>
      <c r="AG129" s="735" t="s">
        <v>194</v>
      </c>
      <c r="AH129" s="1007">
        <v>26</v>
      </c>
      <c r="AI129" s="1007">
        <v>27</v>
      </c>
      <c r="AJ129" s="1007">
        <v>28</v>
      </c>
      <c r="AK129" s="1007">
        <v>29</v>
      </c>
      <c r="AL129" s="986">
        <v>30</v>
      </c>
      <c r="AM129" s="986">
        <v>31</v>
      </c>
      <c r="AN129" s="1003">
        <v>32</v>
      </c>
      <c r="AO129" s="1124"/>
      <c r="AP129" s="103"/>
    </row>
    <row r="130" spans="1:89" ht="12" customHeight="1" thickBot="1">
      <c r="A130" s="183"/>
      <c r="B130" s="1130"/>
      <c r="C130" s="1130"/>
      <c r="D130" s="1130"/>
      <c r="E130" s="1130"/>
      <c r="F130" s="1132"/>
      <c r="G130" s="1008"/>
      <c r="H130" s="1008"/>
      <c r="I130" s="1008"/>
      <c r="J130" s="1112"/>
      <c r="K130" s="1112"/>
      <c r="L130" s="1008"/>
      <c r="M130" s="1008"/>
      <c r="N130" s="1008"/>
      <c r="O130" s="987"/>
      <c r="P130" s="987"/>
      <c r="Q130" s="987"/>
      <c r="R130" s="987"/>
      <c r="S130" s="1006"/>
      <c r="T130" s="1110"/>
      <c r="U130" s="1110"/>
      <c r="V130" s="1008"/>
      <c r="W130" s="1008"/>
      <c r="X130" s="1008"/>
      <c r="Y130" s="1008"/>
      <c r="Z130" s="1008"/>
      <c r="AA130" s="987"/>
      <c r="AB130" s="987"/>
      <c r="AC130" s="987"/>
      <c r="AD130" s="987"/>
      <c r="AE130" s="987"/>
      <c r="AF130" s="1125" t="s">
        <v>239</v>
      </c>
      <c r="AG130" s="1126"/>
      <c r="AH130" s="1008"/>
      <c r="AI130" s="1008"/>
      <c r="AJ130" s="1008"/>
      <c r="AK130" s="1008"/>
      <c r="AL130" s="987"/>
      <c r="AM130" s="987"/>
      <c r="AN130" s="1004"/>
      <c r="AO130" s="1124"/>
      <c r="AP130" s="103"/>
    </row>
    <row r="131" spans="1:89" ht="27" customHeight="1" thickBot="1">
      <c r="A131" s="183"/>
      <c r="B131" s="1088"/>
      <c r="C131" s="1088"/>
      <c r="D131" s="1088"/>
      <c r="E131" s="1088"/>
      <c r="F131" s="666" t="s">
        <v>169</v>
      </c>
      <c r="G131" s="1009" t="s">
        <v>54</v>
      </c>
      <c r="H131" s="1010"/>
      <c r="I131" s="1010"/>
      <c r="J131" s="1010"/>
      <c r="K131" s="1010"/>
      <c r="L131" s="1010"/>
      <c r="M131" s="1010"/>
      <c r="N131" s="1011"/>
      <c r="O131" s="1000" t="s">
        <v>55</v>
      </c>
      <c r="P131" s="1001"/>
      <c r="Q131" s="1001"/>
      <c r="R131" s="1001"/>
      <c r="S131" s="1001"/>
      <c r="T131" s="1001"/>
      <c r="U131" s="1002"/>
      <c r="V131" s="1009" t="s">
        <v>56</v>
      </c>
      <c r="W131" s="1010"/>
      <c r="X131" s="1010"/>
      <c r="Y131" s="1010"/>
      <c r="Z131" s="1011"/>
      <c r="AA131" s="1000" t="s">
        <v>231</v>
      </c>
      <c r="AB131" s="1001"/>
      <c r="AC131" s="1001"/>
      <c r="AD131" s="1001"/>
      <c r="AE131" s="1002"/>
      <c r="AF131" s="1012" t="s">
        <v>57</v>
      </c>
      <c r="AG131" s="1013"/>
      <c r="AH131" s="1010"/>
      <c r="AI131" s="1010"/>
      <c r="AJ131" s="1010"/>
      <c r="AK131" s="1010"/>
      <c r="AL131" s="1014" t="s">
        <v>58</v>
      </c>
      <c r="AM131" s="1015"/>
      <c r="AN131" s="1016"/>
      <c r="AO131" s="667"/>
      <c r="AP131" s="103"/>
    </row>
    <row r="132" spans="1:89" ht="14.4" customHeight="1" thickBot="1">
      <c r="A132" s="183"/>
      <c r="B132" s="483"/>
      <c r="C132" s="483"/>
      <c r="D132" s="483"/>
      <c r="E132" s="483"/>
      <c r="F132" s="484"/>
      <c r="G132" s="485"/>
      <c r="H132" s="485"/>
      <c r="I132" s="485"/>
      <c r="J132" s="485"/>
      <c r="K132" s="485"/>
      <c r="L132" s="485"/>
      <c r="M132" s="485"/>
      <c r="N132" s="485"/>
      <c r="O132" s="486"/>
      <c r="P132" s="486"/>
      <c r="Q132" s="486"/>
      <c r="R132" s="486"/>
      <c r="S132" s="486"/>
      <c r="T132" s="486"/>
      <c r="U132" s="486"/>
      <c r="V132" s="487"/>
      <c r="W132" s="487"/>
      <c r="X132" s="487"/>
      <c r="Y132" s="487"/>
      <c r="Z132" s="487"/>
      <c r="AA132" s="486"/>
      <c r="AB132" s="486"/>
      <c r="AC132" s="486"/>
      <c r="AD132" s="486"/>
      <c r="AE132" s="486"/>
      <c r="AF132" s="487"/>
      <c r="AG132" s="487"/>
      <c r="AH132" s="487"/>
      <c r="AI132" s="487"/>
      <c r="AJ132" s="487"/>
      <c r="AK132" s="487"/>
      <c r="AL132" s="487"/>
      <c r="AM132" s="487"/>
      <c r="AN132" s="487"/>
      <c r="AO132" s="488"/>
      <c r="AP132" s="103"/>
    </row>
    <row r="133" spans="1:89" ht="22.8" customHeight="1">
      <c r="A133" s="183"/>
      <c r="B133" s="1024" t="s">
        <v>177</v>
      </c>
      <c r="C133" s="1020" t="s">
        <v>265</v>
      </c>
      <c r="D133" s="1020"/>
      <c r="E133" s="1021"/>
      <c r="F133" s="1086">
        <f>'1. Citation Statistics'!AH19</f>
        <v>3.7383177570093455E-2</v>
      </c>
      <c r="G133" s="627">
        <f>'1. Citation Statistics'!AH22</f>
        <v>0.12189992990420241</v>
      </c>
      <c r="H133" s="627">
        <f>'1. Citation Statistics'!AH24</f>
        <v>2.4464831804281346E-2</v>
      </c>
      <c r="I133" s="627">
        <f>'1. Citation Statistics'!AH25</f>
        <v>5.8536585365853662E-2</v>
      </c>
      <c r="J133" s="1028">
        <f>'1. Citation Statistics'!AH26</f>
        <v>0.16574245224892176</v>
      </c>
      <c r="K133" s="1029"/>
      <c r="L133" s="627">
        <f>'1. Citation Statistics'!AH27</f>
        <v>0.26738934056007224</v>
      </c>
      <c r="M133" s="627">
        <f>'1. Citation Statistics'!AH28</f>
        <v>5.609492988133765E-2</v>
      </c>
      <c r="N133" s="627">
        <f>'1. Citation Statistics'!AH29</f>
        <v>8.7822014051522249E-2</v>
      </c>
      <c r="O133" s="1101">
        <f>'1. Citation Statistics'!AH35</f>
        <v>0.13886184139348695</v>
      </c>
      <c r="P133" s="1102"/>
      <c r="Q133" s="1102"/>
      <c r="R133" s="1102"/>
      <c r="S133" s="1103"/>
      <c r="T133" s="1047">
        <f>'1. Citation Statistics'!AH36</f>
        <v>0.11202466598150052</v>
      </c>
      <c r="U133" s="1048"/>
      <c r="V133" s="627">
        <f>'1. Citation Statistics'!AH40</f>
        <v>1.9555372581309179E-2</v>
      </c>
      <c r="W133" s="627">
        <f>'1. Citation Statistics'!AH41</f>
        <v>5.0917702782711662E-2</v>
      </c>
      <c r="X133" s="627">
        <f>'1. Citation Statistics'!AH42</f>
        <v>3.349673202614379E-2</v>
      </c>
      <c r="Y133" s="627">
        <f>'1. Citation Statistics'!AH43</f>
        <v>1.9396551724137932E-2</v>
      </c>
      <c r="Z133" s="627">
        <f>'1. Citation Statistics'!AH44</f>
        <v>7.5775307197191347E-2</v>
      </c>
      <c r="AA133" s="628">
        <f>'1. Citation Statistics'!AH47</f>
        <v>3.45128877238969E-2</v>
      </c>
      <c r="AB133" s="628">
        <f>'1. Citation Statistics'!AH48</f>
        <v>2.9402849348287359E-2</v>
      </c>
      <c r="AC133" s="628">
        <f>'1. Citation Statistics'!AH50</f>
        <v>6.9310600444773912E-2</v>
      </c>
      <c r="AD133" s="628">
        <f>'1. Citation Statistics'!AH51</f>
        <v>2.1440823327615779E-2</v>
      </c>
      <c r="AE133" s="629">
        <f>'1. Citation Statistics'!AH53</f>
        <v>1.1820330969267139E-3</v>
      </c>
      <c r="AF133" s="1045">
        <f>'1. Citation Statistics'!AH56</f>
        <v>0.36452136289886428</v>
      </c>
      <c r="AG133" s="1046"/>
      <c r="AH133" s="627">
        <f>'1. Citation Statistics'!AH57</f>
        <v>4.8316251830161056E-2</v>
      </c>
      <c r="AI133" s="627">
        <f>'1. Citation Statistics'!AH58</f>
        <v>5.4545454545454543E-2</v>
      </c>
      <c r="AJ133" s="627">
        <f>'1. Citation Statistics'!AH59</f>
        <v>3.0987734021949646E-2</v>
      </c>
      <c r="AK133" s="627">
        <f>'1. Citation Statistics'!AH60</f>
        <v>4.065040650406504E-2</v>
      </c>
      <c r="AL133" s="628">
        <f>'1. Citation Statistics'!AH63</f>
        <v>0.11379529561347743</v>
      </c>
      <c r="AM133" s="628">
        <f>'1. Citation Statistics'!AH64</f>
        <v>6.1371841155234655E-2</v>
      </c>
      <c r="AN133" s="630">
        <f>'1. Citation Statistics'!AH65</f>
        <v>9.5238095238095233E-2</v>
      </c>
      <c r="AO133" s="338" t="s">
        <v>158</v>
      </c>
      <c r="AP133" s="103"/>
    </row>
    <row r="134" spans="1:89" ht="22.8" customHeight="1" thickBot="1">
      <c r="A134" s="183"/>
      <c r="B134" s="1025"/>
      <c r="C134" s="1022" t="s">
        <v>266</v>
      </c>
      <c r="D134" s="1022"/>
      <c r="E134" s="1023"/>
      <c r="F134" s="1087"/>
      <c r="G134" s="1059">
        <f>SUM(G124:N124)/('1. Citation Statistics'!AD21)</f>
        <v>0.11577307542515902</v>
      </c>
      <c r="H134" s="1059"/>
      <c r="I134" s="1059"/>
      <c r="J134" s="1059"/>
      <c r="K134" s="1059"/>
      <c r="L134" s="1059"/>
      <c r="M134" s="1059"/>
      <c r="N134" s="1059"/>
      <c r="O134" s="1052">
        <f>SUM(O124:U124)/('1. Citation Statistics'!AD34)</f>
        <v>0.12960731499858236</v>
      </c>
      <c r="P134" s="1052"/>
      <c r="Q134" s="1052"/>
      <c r="R134" s="1052"/>
      <c r="S134" s="1052"/>
      <c r="T134" s="1052"/>
      <c r="U134" s="1052"/>
      <c r="V134" s="1059">
        <f>SUM(V124:Z124)/('1. Citation Statistics'!AD39)</f>
        <v>4.0378348302996581E-2</v>
      </c>
      <c r="W134" s="1059"/>
      <c r="X134" s="1059"/>
      <c r="Y134" s="1059"/>
      <c r="Z134" s="1059"/>
      <c r="AA134" s="1062">
        <f>SUM(AA124:AE124)/('1. Citation Statistics'!AD46)</f>
        <v>4.4451336124463739E-2</v>
      </c>
      <c r="AB134" s="1063"/>
      <c r="AC134" s="1063"/>
      <c r="AD134" s="1063"/>
      <c r="AE134" s="1064"/>
      <c r="AF134" s="1059">
        <f>SUM(AF124:AK124)/('1. Citation Statistics'!AD55)</f>
        <v>0.15545332566609163</v>
      </c>
      <c r="AG134" s="1059"/>
      <c r="AH134" s="1059"/>
      <c r="AI134" s="1059"/>
      <c r="AJ134" s="1059"/>
      <c r="AK134" s="1059"/>
      <c r="AL134" s="1052">
        <f>SUM(AL124:AN124)/('1. Citation Statistics'!AD62)</f>
        <v>0.10526315789473684</v>
      </c>
      <c r="AM134" s="1052"/>
      <c r="AN134" s="1052"/>
      <c r="AO134" s="339" t="s">
        <v>157</v>
      </c>
      <c r="AP134" s="103"/>
    </row>
    <row r="135" spans="1:89" ht="9.6" customHeight="1" thickBot="1">
      <c r="A135" s="183"/>
      <c r="B135" s="489"/>
      <c r="C135" s="489"/>
      <c r="D135" s="489"/>
      <c r="E135" s="489"/>
      <c r="F135" s="490"/>
      <c r="G135" s="491"/>
      <c r="H135" s="491"/>
      <c r="I135" s="491"/>
      <c r="J135" s="491"/>
      <c r="K135" s="491"/>
      <c r="L135" s="491"/>
      <c r="M135" s="491"/>
      <c r="N135" s="491"/>
      <c r="O135" s="491"/>
      <c r="P135" s="491"/>
      <c r="Q135" s="491"/>
      <c r="R135" s="491"/>
      <c r="S135" s="491"/>
      <c r="T135" s="491"/>
      <c r="U135" s="491"/>
      <c r="V135" s="491"/>
      <c r="W135" s="491"/>
      <c r="X135" s="491"/>
      <c r="Y135" s="491"/>
      <c r="Z135" s="491"/>
      <c r="AA135" s="491"/>
      <c r="AB135" s="491"/>
      <c r="AC135" s="491"/>
      <c r="AD135" s="491"/>
      <c r="AE135" s="491"/>
      <c r="AF135" s="491"/>
      <c r="AG135" s="491"/>
      <c r="AH135" s="491"/>
      <c r="AI135" s="491"/>
      <c r="AJ135" s="491"/>
      <c r="AK135" s="491"/>
      <c r="AL135" s="491"/>
      <c r="AM135" s="491"/>
      <c r="AN135" s="491"/>
      <c r="AO135" s="492"/>
      <c r="AP135" s="103"/>
    </row>
    <row r="136" spans="1:89" s="36" customFormat="1" ht="17.399999999999999" customHeight="1">
      <c r="A136" s="183"/>
      <c r="B136" s="1076" t="s">
        <v>238</v>
      </c>
      <c r="C136" s="1077"/>
      <c r="D136" s="1077"/>
      <c r="E136" s="1082">
        <f>SUM(C124/E139)</f>
        <v>9.8974407226194952E-2</v>
      </c>
      <c r="F136" s="1118">
        <f>(F124/E139)</f>
        <v>1.5054572826496049E-4</v>
      </c>
      <c r="G136" s="747">
        <f>(G124/E139)</f>
        <v>3.4362062476477231E-2</v>
      </c>
      <c r="H136" s="420">
        <f>(H124/E139)</f>
        <v>1.5054572826496049E-4</v>
      </c>
      <c r="I136" s="420">
        <f>(I124/E139)</f>
        <v>2.2581859239744072E-4</v>
      </c>
      <c r="J136" s="421">
        <f>(J124/E139)</f>
        <v>1.6465939028980053E-3</v>
      </c>
      <c r="K136" s="421">
        <f>(K124/E139)</f>
        <v>8.8445615355664281E-4</v>
      </c>
      <c r="L136" s="420">
        <f>(L124/E139)</f>
        <v>2.7850959729017687E-3</v>
      </c>
      <c r="M136" s="420">
        <f>(M124/E139)</f>
        <v>4.8927361686112157E-4</v>
      </c>
      <c r="N136" s="420">
        <f>(N124/E139)</f>
        <v>1.4113662024840044E-3</v>
      </c>
      <c r="O136" s="422">
        <f>(O124/E139)</f>
        <v>1.5195709446744449E-2</v>
      </c>
      <c r="P136" s="422">
        <f>(P124/E139)</f>
        <v>6.4076025592773806E-3</v>
      </c>
      <c r="Q136" s="422">
        <f>(Q124/E139)</f>
        <v>1.8818216033120061E-4</v>
      </c>
      <c r="R136" s="422">
        <f>(R124/E139)</f>
        <v>2.0135491155438465E-3</v>
      </c>
      <c r="S136" s="422">
        <f>(S124/E139)</f>
        <v>3.4813699661272109E-4</v>
      </c>
      <c r="T136" s="423">
        <f>(T124/E139)</f>
        <v>9.5126082047421907E-3</v>
      </c>
      <c r="U136" s="423">
        <f>(U124/E139)</f>
        <v>7.4331953330824239E-4</v>
      </c>
      <c r="V136" s="420">
        <f>(V124/E139)</f>
        <v>8.9386526157320286E-4</v>
      </c>
      <c r="W136" s="420">
        <f>(W124/E139)</f>
        <v>8.0918328942416258E-4</v>
      </c>
      <c r="X136" s="420">
        <f>(X124/E139)</f>
        <v>3.8577342867896126E-4</v>
      </c>
      <c r="Y136" s="420">
        <f>(Y124/E139)</f>
        <v>2.5404591644712083E-4</v>
      </c>
      <c r="Z136" s="420">
        <f>(Z124/E139)</f>
        <v>2.4369589762890478E-3</v>
      </c>
      <c r="AA136" s="422">
        <f>(AA124/E139)</f>
        <v>7.4331953330824239E-4</v>
      </c>
      <c r="AB136" s="422">
        <f>(AB124/E139)</f>
        <v>1.8253669552126459E-3</v>
      </c>
      <c r="AC136" s="422">
        <f>(AC124/E139)</f>
        <v>5.2785095972901772E-3</v>
      </c>
      <c r="AD136" s="422">
        <f>(AD124/E139)</f>
        <v>2.3522770041400074E-4</v>
      </c>
      <c r="AE136" s="575">
        <f>(AE124/E139)</f>
        <v>9.4091080165600308E-6</v>
      </c>
      <c r="AF136" s="736">
        <f>(AF124/E139)</f>
        <v>4.5163718479488144E-3</v>
      </c>
      <c r="AG136" s="736">
        <f>(AG124/E139)</f>
        <v>1.8253669552126459E-3</v>
      </c>
      <c r="AH136" s="420">
        <f>(AH124/E139)</f>
        <v>6.2100112909296195E-4</v>
      </c>
      <c r="AI136" s="420">
        <f>(AI124/E139)</f>
        <v>1.6936394429808055E-4</v>
      </c>
      <c r="AJ136" s="420">
        <f>(AJ124/E139)</f>
        <v>4.5163718479488145E-4</v>
      </c>
      <c r="AK136" s="577">
        <f>(AK124/E139)</f>
        <v>4.7045540082800152E-5</v>
      </c>
      <c r="AL136" s="422">
        <f>(AL124/E139)</f>
        <v>1.6842303349642455E-3</v>
      </c>
      <c r="AM136" s="424">
        <f>(AM124/E139)</f>
        <v>1.5995483628152051E-4</v>
      </c>
      <c r="AN136" s="425">
        <f>(AN124/E139)</f>
        <v>1.1290929619872036E-4</v>
      </c>
      <c r="AO136" s="1049" t="s">
        <v>179</v>
      </c>
      <c r="AP136" s="103"/>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row>
    <row r="137" spans="1:89" s="36" customFormat="1" ht="16.2" customHeight="1">
      <c r="A137" s="183"/>
      <c r="B137" s="1078"/>
      <c r="C137" s="1079"/>
      <c r="D137" s="1079"/>
      <c r="E137" s="1083"/>
      <c r="F137" s="1119"/>
      <c r="G137" s="1061"/>
      <c r="H137" s="1061"/>
      <c r="I137" s="1065"/>
      <c r="J137" s="1026">
        <f>(J125/E139)</f>
        <v>2.5310500564546482E-3</v>
      </c>
      <c r="K137" s="1027"/>
      <c r="L137" s="1074"/>
      <c r="M137" s="1075"/>
      <c r="N137" s="1075"/>
      <c r="O137" s="1104">
        <f>(O125/E139)</f>
        <v>2.4153180278509597E-2</v>
      </c>
      <c r="P137" s="1105"/>
      <c r="Q137" s="1105"/>
      <c r="R137" s="1105"/>
      <c r="S137" s="1106"/>
      <c r="T137" s="1094">
        <f>(T125/E139)</f>
        <v>1.0255927738050433E-2</v>
      </c>
      <c r="U137" s="1095"/>
      <c r="V137" s="1060"/>
      <c r="W137" s="1061"/>
      <c r="X137" s="1061"/>
      <c r="Y137" s="1061"/>
      <c r="Z137" s="1061"/>
      <c r="AA137" s="1061"/>
      <c r="AB137" s="1061"/>
      <c r="AC137" s="1061"/>
      <c r="AD137" s="1061"/>
      <c r="AE137" s="1065"/>
      <c r="AF137" s="1057">
        <f>(AF125/E139)</f>
        <v>6.3417388031614605E-3</v>
      </c>
      <c r="AG137" s="1058"/>
      <c r="AH137" s="1060"/>
      <c r="AI137" s="1061"/>
      <c r="AJ137" s="1061"/>
      <c r="AK137" s="1061"/>
      <c r="AL137" s="1061"/>
      <c r="AM137" s="1061"/>
      <c r="AN137" s="1061"/>
      <c r="AO137" s="1050"/>
      <c r="AP137" s="103"/>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row>
    <row r="138" spans="1:89" s="36" customFormat="1" ht="16.2" customHeight="1" thickBot="1">
      <c r="A138" s="183"/>
      <c r="B138" s="1080"/>
      <c r="C138" s="1081"/>
      <c r="D138" s="1081"/>
      <c r="E138" s="1084"/>
      <c r="F138" s="1120"/>
      <c r="G138" s="1085">
        <f>SUM(G124:N124)/E139</f>
        <v>4.1955212645841171E-2</v>
      </c>
      <c r="H138" s="1055"/>
      <c r="I138" s="1055"/>
      <c r="J138" s="1055"/>
      <c r="K138" s="1055"/>
      <c r="L138" s="1055"/>
      <c r="M138" s="1055"/>
      <c r="N138" s="1055"/>
      <c r="O138" s="1093">
        <f>SUM(O124:U124)/E139</f>
        <v>3.4409108016560032E-2</v>
      </c>
      <c r="P138" s="1093"/>
      <c r="Q138" s="1093"/>
      <c r="R138" s="1093"/>
      <c r="S138" s="1093"/>
      <c r="T138" s="1093"/>
      <c r="U138" s="1093"/>
      <c r="V138" s="1055">
        <f>SUM(V124:Z124)/E139</f>
        <v>4.7798268724124956E-3</v>
      </c>
      <c r="W138" s="1055"/>
      <c r="X138" s="1055"/>
      <c r="Y138" s="1055"/>
      <c r="Z138" s="1055"/>
      <c r="AA138" s="1066">
        <f>SUM(AA124:AE124)/E139</f>
        <v>8.0918328942416254E-3</v>
      </c>
      <c r="AB138" s="1067"/>
      <c r="AC138" s="1067"/>
      <c r="AD138" s="1067"/>
      <c r="AE138" s="1068"/>
      <c r="AF138" s="1056">
        <f>SUM(AF124:AK124)/E139</f>
        <v>7.6307866014301848E-3</v>
      </c>
      <c r="AG138" s="1056"/>
      <c r="AH138" s="1056"/>
      <c r="AI138" s="1056"/>
      <c r="AJ138" s="1056"/>
      <c r="AK138" s="1056"/>
      <c r="AL138" s="1053">
        <f>SUM(AL124:AN124)/E139</f>
        <v>1.9570944674444863E-3</v>
      </c>
      <c r="AM138" s="1053"/>
      <c r="AN138" s="1054"/>
      <c r="AO138" s="1051"/>
      <c r="AP138" s="103"/>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row>
    <row r="139" spans="1:89" ht="27.6" customHeight="1" thickBot="1">
      <c r="A139" s="183"/>
      <c r="B139" s="1017" t="s">
        <v>230</v>
      </c>
      <c r="C139" s="1018"/>
      <c r="D139" s="1019"/>
      <c r="E139" s="515">
        <f>'1. Citation Statistics'!AD66</f>
        <v>106280</v>
      </c>
      <c r="F139" s="181"/>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90"/>
      <c r="AP139" s="104"/>
      <c r="AQ139" s="144"/>
      <c r="AR139" s="144"/>
    </row>
    <row r="140" spans="1:89" ht="7.2" customHeight="1">
      <c r="A140" s="183"/>
      <c r="B140" s="210"/>
      <c r="C140" s="210"/>
      <c r="D140" s="210"/>
      <c r="E140" s="211"/>
      <c r="F140" s="181"/>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90"/>
      <c r="AP140" s="104"/>
      <c r="AQ140" s="144"/>
      <c r="AR140" s="144"/>
    </row>
    <row r="141" spans="1:89" ht="19.8" customHeight="1">
      <c r="A141" s="184" t="s">
        <v>294</v>
      </c>
      <c r="B141" s="185"/>
      <c r="C141" s="185"/>
      <c r="D141" s="185"/>
      <c r="E141" s="185"/>
      <c r="F141" s="186"/>
      <c r="G141" s="187"/>
      <c r="H141" s="187"/>
      <c r="I141" s="187"/>
      <c r="J141" s="187"/>
      <c r="K141" s="187"/>
      <c r="L141" s="187"/>
      <c r="M141" s="187"/>
      <c r="N141" s="187"/>
      <c r="O141" s="188"/>
      <c r="P141" s="188"/>
      <c r="Q141" s="188"/>
      <c r="R141" s="188"/>
      <c r="S141" s="188"/>
      <c r="T141" s="188"/>
      <c r="U141" s="188"/>
      <c r="V141" s="187"/>
      <c r="W141" s="187"/>
      <c r="X141" s="187"/>
      <c r="Y141" s="187"/>
      <c r="Z141" s="187"/>
      <c r="AA141" s="188"/>
      <c r="AB141" s="188"/>
      <c r="AC141" s="188"/>
      <c r="AD141" s="188"/>
      <c r="AE141" s="188"/>
      <c r="AF141" s="187"/>
      <c r="AG141" s="187"/>
      <c r="AH141" s="187"/>
      <c r="AI141" s="187"/>
      <c r="AJ141" s="187"/>
      <c r="AK141" s="187"/>
      <c r="AL141" s="187"/>
      <c r="AM141" s="187"/>
      <c r="AN141" s="187"/>
      <c r="AO141" s="212"/>
      <c r="AP141" s="101"/>
    </row>
    <row r="142" spans="1:89" ht="29.4" customHeight="1">
      <c r="A142" s="412" t="s">
        <v>53</v>
      </c>
      <c r="B142" s="134"/>
      <c r="C142" s="135"/>
      <c r="D142" s="135"/>
      <c r="E142" s="135"/>
      <c r="F142" s="136"/>
      <c r="G142" s="137"/>
      <c r="H142" s="137"/>
      <c r="I142" s="137"/>
      <c r="J142" s="137"/>
      <c r="K142" s="137"/>
      <c r="L142" s="137"/>
      <c r="M142" s="137"/>
      <c r="N142" s="137"/>
      <c r="O142" s="138"/>
      <c r="P142" s="138"/>
      <c r="Q142" s="138"/>
      <c r="R142" s="138"/>
      <c r="S142" s="138"/>
      <c r="T142" s="138"/>
      <c r="U142" s="138"/>
      <c r="V142" s="137"/>
      <c r="W142" s="137"/>
      <c r="X142" s="137"/>
      <c r="Y142" s="137"/>
      <c r="Z142" s="137"/>
      <c r="AA142" s="138"/>
      <c r="AB142" s="138"/>
      <c r="AC142" s="138"/>
      <c r="AD142" s="138"/>
      <c r="AE142" s="138"/>
      <c r="AF142" s="137"/>
      <c r="AG142" s="137"/>
      <c r="AH142" s="137"/>
      <c r="AI142" s="137"/>
      <c r="AJ142" s="137"/>
      <c r="AK142" s="137"/>
      <c r="AL142" s="137"/>
      <c r="AM142" s="137"/>
      <c r="AN142" s="137"/>
      <c r="AO142" s="139"/>
      <c r="AP142" s="101"/>
    </row>
    <row r="143" spans="1:89" s="106" customFormat="1" ht="91.8" customHeight="1">
      <c r="A143" s="1121" t="s">
        <v>276</v>
      </c>
      <c r="B143" s="1043"/>
      <c r="C143" s="1043"/>
      <c r="D143" s="1043"/>
      <c r="E143" s="1043"/>
      <c r="F143" s="1043"/>
      <c r="G143" s="1043"/>
      <c r="H143" s="1043"/>
      <c r="I143" s="1043"/>
      <c r="J143" s="1043"/>
      <c r="K143" s="1043"/>
      <c r="L143" s="1043"/>
      <c r="M143" s="1043"/>
      <c r="N143" s="1043"/>
      <c r="O143" s="1043"/>
      <c r="P143" s="1043"/>
      <c r="Q143" s="1043"/>
      <c r="R143" s="1043"/>
      <c r="S143" s="1043"/>
      <c r="T143" s="1043"/>
      <c r="U143" s="1043"/>
      <c r="V143" s="1043"/>
      <c r="W143" s="1043"/>
      <c r="X143" s="1043"/>
      <c r="Y143" s="1043"/>
      <c r="Z143" s="1043"/>
      <c r="AA143" s="1043"/>
      <c r="AB143" s="1043"/>
      <c r="AC143" s="1043"/>
      <c r="AD143" s="1043"/>
      <c r="AE143" s="1043"/>
      <c r="AF143" s="1043"/>
      <c r="AG143" s="1043"/>
      <c r="AH143" s="1043"/>
      <c r="AI143" s="1043"/>
      <c r="AJ143" s="1043"/>
      <c r="AK143" s="1043"/>
      <c r="AL143" s="1043"/>
      <c r="AM143" s="1043"/>
      <c r="AN143" s="1043"/>
      <c r="AO143" s="1044"/>
      <c r="AP143" s="105"/>
      <c r="AQ143" s="145"/>
      <c r="AR143" s="145"/>
    </row>
    <row r="144" spans="1:89" ht="30" customHeight="1">
      <c r="A144" s="392" t="s">
        <v>241</v>
      </c>
      <c r="B144" s="393"/>
      <c r="C144" s="394"/>
      <c r="D144" s="394"/>
      <c r="E144" s="394"/>
      <c r="F144" s="395"/>
      <c r="G144" s="396"/>
      <c r="H144" s="396"/>
      <c r="I144" s="396"/>
      <c r="J144" s="396"/>
      <c r="K144" s="396"/>
      <c r="L144" s="396"/>
      <c r="M144" s="396"/>
      <c r="N144" s="396"/>
      <c r="O144" s="397"/>
      <c r="P144" s="397"/>
      <c r="Q144" s="397"/>
      <c r="R144" s="397"/>
      <c r="S144" s="397"/>
      <c r="T144" s="397"/>
      <c r="U144" s="397"/>
      <c r="V144" s="396"/>
      <c r="W144" s="396"/>
      <c r="X144" s="396"/>
      <c r="Y144" s="396"/>
      <c r="Z144" s="396"/>
      <c r="AA144" s="397"/>
      <c r="AB144" s="397"/>
      <c r="AC144" s="397"/>
      <c r="AD144" s="397"/>
      <c r="AE144" s="397"/>
      <c r="AF144" s="396"/>
      <c r="AG144" s="396"/>
      <c r="AH144" s="396"/>
      <c r="AI144" s="396"/>
      <c r="AJ144" s="396"/>
      <c r="AK144" s="396"/>
      <c r="AL144" s="396"/>
      <c r="AM144" s="396"/>
      <c r="AN144" s="396"/>
      <c r="AO144" s="398"/>
      <c r="AP144" s="101"/>
    </row>
    <row r="145" spans="1:44" ht="40.200000000000003" customHeight="1">
      <c r="A145" s="1033" t="s">
        <v>277</v>
      </c>
      <c r="B145" s="1034"/>
      <c r="C145" s="1034"/>
      <c r="D145" s="1034"/>
      <c r="E145" s="1034"/>
      <c r="F145" s="1034"/>
      <c r="G145" s="1034"/>
      <c r="H145" s="1034"/>
      <c r="I145" s="1034"/>
      <c r="J145" s="1034"/>
      <c r="K145" s="1034"/>
      <c r="L145" s="1034"/>
      <c r="M145" s="1034"/>
      <c r="N145" s="1034"/>
      <c r="O145" s="1034"/>
      <c r="P145" s="1034"/>
      <c r="Q145" s="1034"/>
      <c r="R145" s="1034"/>
      <c r="S145" s="1034"/>
      <c r="T145" s="1034"/>
      <c r="U145" s="1034"/>
      <c r="V145" s="1034"/>
      <c r="W145" s="1034"/>
      <c r="X145" s="1034"/>
      <c r="Y145" s="1034"/>
      <c r="Z145" s="1034"/>
      <c r="AA145" s="1034"/>
      <c r="AB145" s="1034"/>
      <c r="AC145" s="1034"/>
      <c r="AD145" s="1034"/>
      <c r="AE145" s="1034"/>
      <c r="AF145" s="1034"/>
      <c r="AG145" s="1034"/>
      <c r="AH145" s="1034"/>
      <c r="AI145" s="1034"/>
      <c r="AJ145" s="1034"/>
      <c r="AK145" s="1034"/>
      <c r="AL145" s="1034"/>
      <c r="AM145" s="1034"/>
      <c r="AN145" s="1034"/>
      <c r="AO145" s="1035"/>
      <c r="AP145" s="36"/>
    </row>
    <row r="146" spans="1:44" ht="1.8" customHeight="1">
      <c r="A146" s="1036"/>
      <c r="B146" s="1037"/>
      <c r="C146" s="1037"/>
      <c r="D146" s="1037"/>
      <c r="E146" s="1037"/>
      <c r="F146" s="1037"/>
      <c r="G146" s="1037"/>
      <c r="H146" s="1037"/>
      <c r="I146" s="1037"/>
      <c r="J146" s="1037"/>
      <c r="K146" s="1037"/>
      <c r="L146" s="1037"/>
      <c r="M146" s="1037"/>
      <c r="N146" s="1037"/>
      <c r="O146" s="1037"/>
      <c r="P146" s="1037"/>
      <c r="Q146" s="1037"/>
      <c r="R146" s="1037"/>
      <c r="S146" s="1037"/>
      <c r="T146" s="1037"/>
      <c r="U146" s="1037"/>
      <c r="V146" s="1037"/>
      <c r="W146" s="1037"/>
      <c r="X146" s="1037"/>
      <c r="Y146" s="1037"/>
      <c r="Z146" s="1037"/>
      <c r="AA146" s="1037"/>
      <c r="AB146" s="1037"/>
      <c r="AC146" s="1037"/>
      <c r="AD146" s="1037"/>
      <c r="AE146" s="1037"/>
      <c r="AF146" s="1037"/>
      <c r="AG146" s="1037"/>
      <c r="AH146" s="1037"/>
      <c r="AI146" s="1037"/>
      <c r="AJ146" s="1037"/>
      <c r="AK146" s="1037"/>
      <c r="AL146" s="1037"/>
      <c r="AM146" s="1037"/>
      <c r="AN146" s="1037"/>
      <c r="AO146" s="1038"/>
      <c r="AP146" s="36"/>
    </row>
    <row r="147" spans="1:44" ht="39" customHeight="1">
      <c r="A147" s="1039" t="s">
        <v>275</v>
      </c>
      <c r="B147" s="1040"/>
      <c r="C147" s="1040"/>
      <c r="D147" s="1040"/>
      <c r="E147" s="1040"/>
      <c r="F147" s="1040"/>
      <c r="G147" s="1040"/>
      <c r="H147" s="1040"/>
      <c r="I147" s="1040"/>
      <c r="J147" s="1040"/>
      <c r="K147" s="1040"/>
      <c r="L147" s="1040"/>
      <c r="M147" s="1040"/>
      <c r="N147" s="1040"/>
      <c r="O147" s="1040"/>
      <c r="P147" s="1040"/>
      <c r="Q147" s="1040"/>
      <c r="R147" s="1040"/>
      <c r="S147" s="1040"/>
      <c r="T147" s="1040"/>
      <c r="U147" s="1040"/>
      <c r="V147" s="1040"/>
      <c r="W147" s="1040"/>
      <c r="X147" s="1040"/>
      <c r="Y147" s="1040"/>
      <c r="Z147" s="1040"/>
      <c r="AA147" s="1040"/>
      <c r="AB147" s="1040"/>
      <c r="AC147" s="1040"/>
      <c r="AD147" s="1040"/>
      <c r="AE147" s="1040"/>
      <c r="AF147" s="1040"/>
      <c r="AG147" s="1040"/>
      <c r="AH147" s="1040"/>
      <c r="AI147" s="1040"/>
      <c r="AJ147" s="1040"/>
      <c r="AK147" s="1040"/>
      <c r="AL147" s="1040"/>
      <c r="AM147" s="1040"/>
      <c r="AN147" s="1040"/>
      <c r="AO147" s="1041"/>
      <c r="AP147" s="36"/>
    </row>
    <row r="148" spans="1:44" s="106" customFormat="1" ht="15.6" customHeight="1">
      <c r="A148" s="140"/>
      <c r="B148" s="141"/>
      <c r="C148" s="142"/>
      <c r="D148" s="142"/>
      <c r="E148" s="142"/>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42"/>
      <c r="AI148" s="142"/>
      <c r="AJ148" s="142"/>
      <c r="AK148" s="142"/>
      <c r="AL148" s="142"/>
      <c r="AM148" s="142"/>
      <c r="AN148" s="142"/>
      <c r="AO148" s="143"/>
      <c r="AP148" s="105"/>
      <c r="AQ148" s="145"/>
      <c r="AR148" s="145"/>
    </row>
    <row r="149" spans="1:44" s="106" customFormat="1" ht="36.6" customHeight="1">
      <c r="A149" s="1042" t="s">
        <v>229</v>
      </c>
      <c r="B149" s="1043"/>
      <c r="C149" s="1043"/>
      <c r="D149" s="1043"/>
      <c r="E149" s="1043"/>
      <c r="F149" s="1043"/>
      <c r="G149" s="1043"/>
      <c r="H149" s="1043"/>
      <c r="I149" s="1043"/>
      <c r="J149" s="1043"/>
      <c r="K149" s="1043"/>
      <c r="L149" s="1043"/>
      <c r="M149" s="1043"/>
      <c r="N149" s="1043"/>
      <c r="O149" s="1043"/>
      <c r="P149" s="1043"/>
      <c r="Q149" s="1043"/>
      <c r="R149" s="1043"/>
      <c r="S149" s="1043"/>
      <c r="T149" s="1043"/>
      <c r="U149" s="1043"/>
      <c r="V149" s="1043"/>
      <c r="W149" s="1043"/>
      <c r="X149" s="1043"/>
      <c r="Y149" s="1043"/>
      <c r="Z149" s="1043"/>
      <c r="AA149" s="1043"/>
      <c r="AB149" s="1043"/>
      <c r="AC149" s="1043"/>
      <c r="AD149" s="1043"/>
      <c r="AE149" s="1043"/>
      <c r="AF149" s="1043"/>
      <c r="AG149" s="1043"/>
      <c r="AH149" s="1043"/>
      <c r="AI149" s="1043"/>
      <c r="AJ149" s="1043"/>
      <c r="AK149" s="1043"/>
      <c r="AL149" s="1043"/>
      <c r="AM149" s="1043"/>
      <c r="AN149" s="1043"/>
      <c r="AO149" s="1044"/>
      <c r="AP149" s="105"/>
      <c r="AQ149" s="145"/>
      <c r="AR149" s="145"/>
    </row>
    <row r="150" spans="1:44" s="106" customFormat="1" ht="2.4" customHeight="1">
      <c r="A150" s="1030"/>
      <c r="B150" s="1031"/>
      <c r="C150" s="1031"/>
      <c r="D150" s="1031"/>
      <c r="E150" s="1031"/>
      <c r="F150" s="1031"/>
      <c r="G150" s="1031"/>
      <c r="H150" s="1031"/>
      <c r="I150" s="1031"/>
      <c r="J150" s="1031"/>
      <c r="K150" s="1031"/>
      <c r="L150" s="1031"/>
      <c r="M150" s="1031"/>
      <c r="N150" s="1031"/>
      <c r="O150" s="1031"/>
      <c r="P150" s="1031"/>
      <c r="Q150" s="1031"/>
      <c r="R150" s="1031"/>
      <c r="S150" s="1031"/>
      <c r="T150" s="1031"/>
      <c r="U150" s="1031"/>
      <c r="V150" s="1031"/>
      <c r="W150" s="1031"/>
      <c r="X150" s="1031"/>
      <c r="Y150" s="1031"/>
      <c r="Z150" s="1031"/>
      <c r="AA150" s="1031"/>
      <c r="AB150" s="1031"/>
      <c r="AC150" s="1031"/>
      <c r="AD150" s="1031"/>
      <c r="AE150" s="1031"/>
      <c r="AF150" s="1031"/>
      <c r="AG150" s="1031"/>
      <c r="AH150" s="1031"/>
      <c r="AI150" s="1031"/>
      <c r="AJ150" s="1031"/>
      <c r="AK150" s="1031"/>
      <c r="AL150" s="1031"/>
      <c r="AM150" s="1031"/>
      <c r="AN150" s="1031"/>
      <c r="AO150" s="1032"/>
      <c r="AP150" s="105"/>
      <c r="AQ150" s="145"/>
      <c r="AR150" s="145"/>
    </row>
    <row r="151" spans="1:44">
      <c r="A151" s="36"/>
      <c r="B151" s="125"/>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row>
    <row r="152" spans="1:44" ht="13.2" customHeight="1">
      <c r="A152" s="36"/>
      <c r="B152" s="125"/>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row>
    <row r="153" spans="1:44" s="102" customFormat="1">
      <c r="A153" s="36"/>
      <c r="B153" s="125"/>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row>
    <row r="154" spans="1:44" s="102" customFormat="1">
      <c r="B154" s="517"/>
    </row>
    <row r="155" spans="1:44" s="102" customFormat="1">
      <c r="B155" s="517"/>
    </row>
    <row r="156" spans="1:44" s="102" customFormat="1">
      <c r="B156" s="517"/>
    </row>
    <row r="157" spans="1:44" s="102" customFormat="1">
      <c r="B157" s="517"/>
    </row>
    <row r="158" spans="1:44" s="102" customFormat="1">
      <c r="B158" s="517"/>
    </row>
    <row r="159" spans="1:44" s="102" customFormat="1">
      <c r="B159" s="517"/>
    </row>
    <row r="160" spans="1:44" s="102" customFormat="1">
      <c r="B160" s="517"/>
    </row>
    <row r="161" spans="1:41" s="102" customFormat="1">
      <c r="B161" s="517"/>
    </row>
    <row r="162" spans="1:41" s="102" customFormat="1">
      <c r="B162" s="517"/>
    </row>
    <row r="163" spans="1:41" s="102" customFormat="1">
      <c r="B163" s="517"/>
    </row>
    <row r="164" spans="1:41" s="102" customFormat="1">
      <c r="B164" s="517"/>
    </row>
    <row r="165" spans="1:41" s="102" customFormat="1">
      <c r="B165" s="517"/>
    </row>
    <row r="166" spans="1:41">
      <c r="A166" s="102"/>
      <c r="B166" s="517"/>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row>
    <row r="167" spans="1:41">
      <c r="A167" s="102"/>
      <c r="B167" s="517"/>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row>
    <row r="168" spans="1:41">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row>
    <row r="169" spans="1:4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row>
    <row r="170" spans="1:4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row>
    <row r="171" spans="1:41">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row>
    <row r="172" spans="1:41">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row>
    <row r="173" spans="1:41">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row>
    <row r="174" spans="1:41">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row>
    <row r="175" spans="1:41">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row>
    <row r="176" spans="1:41">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row>
    <row r="177" spans="6:40">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row>
    <row r="178" spans="6:40">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row>
    <row r="179" spans="6:40">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row>
    <row r="180" spans="6:40">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row>
    <row r="181" spans="6:40">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row>
    <row r="182" spans="6:40">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row>
    <row r="183" spans="6:40">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row>
    <row r="184" spans="6:40">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row>
    <row r="185" spans="6:40">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row>
    <row r="186" spans="6:40">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row>
    <row r="187" spans="6:40">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row>
    <row r="188" spans="6:40">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row>
    <row r="189" spans="6:40">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row>
    <row r="190" spans="6:40">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row>
    <row r="191" spans="6:40">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row>
    <row r="192" spans="6:40">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row>
    <row r="193" spans="6:40">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row>
    <row r="194" spans="6:40">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row>
    <row r="195" spans="6:40">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row>
    <row r="196" spans="6:40">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row>
    <row r="197" spans="6:40">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row>
    <row r="198" spans="6:40">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row>
    <row r="199" spans="6:40">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row>
    <row r="200" spans="6:40">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row>
    <row r="201" spans="6:40">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row>
    <row r="202" spans="6:40">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row>
    <row r="203" spans="6:40">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row>
    <row r="204" spans="6:40">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row>
    <row r="205" spans="6:40">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row>
    <row r="206" spans="6:40">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row>
    <row r="207" spans="6:40">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row>
    <row r="208" spans="6:40">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row>
    <row r="209" spans="6:40">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row>
    <row r="210" spans="6:40">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row>
    <row r="211" spans="6:40">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row>
    <row r="212" spans="6:40">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row>
    <row r="213" spans="6:40">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row>
    <row r="214" spans="6:40">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row>
    <row r="215" spans="6:40">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row>
    <row r="216" spans="6:40">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row>
    <row r="217" spans="6:40">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row>
    <row r="218" spans="6:40">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row>
    <row r="219" spans="6:40">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row>
    <row r="220" spans="6:40">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row>
    <row r="221" spans="6:40">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row>
    <row r="222" spans="6:40">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row>
    <row r="223" spans="6:40">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row>
    <row r="224" spans="6:40">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row>
    <row r="225" spans="6:40">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row>
    <row r="226" spans="6:40">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row>
    <row r="227" spans="6:40">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row>
    <row r="228" spans="6:40">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row>
    <row r="229" spans="6:40">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row>
    <row r="230" spans="6:40">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row>
    <row r="231" spans="6:40">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row>
    <row r="232" spans="6:40">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row>
    <row r="233" spans="6:40">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row>
    <row r="234" spans="6:40">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row>
    <row r="235" spans="6:40">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row>
    <row r="236" spans="6:40">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row>
    <row r="237" spans="6:40">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row>
    <row r="238" spans="6:40">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row>
    <row r="239" spans="6:40">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row>
    <row r="240" spans="6:40">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row>
    <row r="241" spans="6:40">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row>
    <row r="242" spans="6:40">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row>
    <row r="243" spans="6:40">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row>
    <row r="244" spans="6:40">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row>
    <row r="245" spans="6:40">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row>
    <row r="246" spans="6:40">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row>
    <row r="247" spans="6:40">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row>
    <row r="248" spans="6:40">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row>
    <row r="249" spans="6:40">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row>
    <row r="250" spans="6:40">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row>
    <row r="251" spans="6:40">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row>
    <row r="252" spans="6:40">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row>
    <row r="253" spans="6:40">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row>
    <row r="254" spans="6:40">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row>
    <row r="255" spans="6:40">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row>
    <row r="256" spans="6:40">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row>
    <row r="257" spans="6:40">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row>
    <row r="258" spans="6:40">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row>
    <row r="259" spans="6:40">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row>
    <row r="260" spans="6:40">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row>
    <row r="261" spans="6:40">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row>
    <row r="262" spans="6:40">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row>
    <row r="263" spans="6:40">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row>
    <row r="264" spans="6:40">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row>
    <row r="265" spans="6:40">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row>
    <row r="266" spans="6:40">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row>
    <row r="267" spans="6:40">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row>
    <row r="268" spans="6:40">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row>
    <row r="269" spans="6:40">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row>
    <row r="270" spans="6:40">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row>
    <row r="271" spans="6:40">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row>
    <row r="272" spans="6:40">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row>
    <row r="273" spans="6:40">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row>
    <row r="274" spans="6:40">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row>
    <row r="275" spans="6:40">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row>
    <row r="276" spans="6:40">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row>
    <row r="277" spans="6:40">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row>
    <row r="278" spans="6:40">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row>
    <row r="279" spans="6:40">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row>
    <row r="280" spans="6:40">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row>
    <row r="281" spans="6:40">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row>
    <row r="282" spans="6:40">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row>
    <row r="283" spans="6:40">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row>
    <row r="284" spans="6:40">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row>
    <row r="285" spans="6:40">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row>
    <row r="286" spans="6:40">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row>
    <row r="287" spans="6:40">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row>
    <row r="288" spans="6:40">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row>
    <row r="289" spans="6:40">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row>
    <row r="290" spans="6:40">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row>
    <row r="291" spans="6:40">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row>
    <row r="292" spans="6:40">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row>
    <row r="293" spans="6:40">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row>
    <row r="294" spans="6:40">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row>
    <row r="295" spans="6:40">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row>
    <row r="296" spans="6:40">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row>
    <row r="297" spans="6:40">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row>
    <row r="298" spans="6:40">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row>
    <row r="299" spans="6:40">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row>
    <row r="300" spans="6:40">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row>
    <row r="301" spans="6:40">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row>
    <row r="302" spans="6:40">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row>
    <row r="303" spans="6:40">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row>
    <row r="304" spans="6:40">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row>
    <row r="305" spans="6:40">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row>
    <row r="306" spans="6:40">
      <c r="AH306" s="102"/>
      <c r="AI306" s="102"/>
      <c r="AJ306" s="102"/>
      <c r="AK306" s="102"/>
      <c r="AL306" s="102"/>
      <c r="AM306" s="102"/>
      <c r="AN306" s="102"/>
    </row>
  </sheetData>
  <sheetProtection algorithmName="SHA-512" hashValue="BXY8Csr/PlGA3WlPo6UPrrSfTEgSUUmN2ou7/LcR3jMdaoTlqVgsCC4b9/l9qfLx9USUwKdZnxDIjkwcjl1nPQ==" saltValue="9HMGlAFpNc3Su1lIH566rA==" spinCount="100000" sheet="1" objects="1" scenarios="1" formatColumns="0" selectLockedCells="1" selectUnlockedCells="1"/>
  <dataConsolidate function="count" link="1"/>
  <mergeCells count="149">
    <mergeCell ref="F136:F138"/>
    <mergeCell ref="G137:I137"/>
    <mergeCell ref="A143:AO143"/>
    <mergeCell ref="AN7:AN8"/>
    <mergeCell ref="AL7:AL8"/>
    <mergeCell ref="AM7:AM8"/>
    <mergeCell ref="AO129:AO130"/>
    <mergeCell ref="AF130:AG130"/>
    <mergeCell ref="AH129:AH130"/>
    <mergeCell ref="AI129:AI130"/>
    <mergeCell ref="AJ129:AJ130"/>
    <mergeCell ref="AK129:AK130"/>
    <mergeCell ref="AI7:AI8"/>
    <mergeCell ref="AJ7:AJ8"/>
    <mergeCell ref="AK7:AK8"/>
    <mergeCell ref="AL125:AN125"/>
    <mergeCell ref="AF125:AG125"/>
    <mergeCell ref="AH125:AK125"/>
    <mergeCell ref="B129:E130"/>
    <mergeCell ref="F129:F130"/>
    <mergeCell ref="G129:G130"/>
    <mergeCell ref="H129:H130"/>
    <mergeCell ref="I129:I130"/>
    <mergeCell ref="J129:J130"/>
    <mergeCell ref="L129:L130"/>
    <mergeCell ref="P7:P8"/>
    <mergeCell ref="Q7:Q8"/>
    <mergeCell ref="AE7:AE8"/>
    <mergeCell ref="AH7:AH8"/>
    <mergeCell ref="W7:W8"/>
    <mergeCell ref="M129:M130"/>
    <mergeCell ref="T7:T8"/>
    <mergeCell ref="U7:U8"/>
    <mergeCell ref="V7:V8"/>
    <mergeCell ref="AB7:AB8"/>
    <mergeCell ref="X7:X8"/>
    <mergeCell ref="Y7:Y8"/>
    <mergeCell ref="Z7:Z8"/>
    <mergeCell ref="AA7:AA8"/>
    <mergeCell ref="T125:U125"/>
    <mergeCell ref="R7:R8"/>
    <mergeCell ref="S7:S8"/>
    <mergeCell ref="U129:U130"/>
    <mergeCell ref="N129:N130"/>
    <mergeCell ref="AA126:AE126"/>
    <mergeCell ref="G7:G8"/>
    <mergeCell ref="H7:H8"/>
    <mergeCell ref="I7:I8"/>
    <mergeCell ref="J7:J8"/>
    <mergeCell ref="K7:K8"/>
    <mergeCell ref="L7:L8"/>
    <mergeCell ref="M7:M8"/>
    <mergeCell ref="N7:N8"/>
    <mergeCell ref="O7:O8"/>
    <mergeCell ref="V134:Z134"/>
    <mergeCell ref="B124:B126"/>
    <mergeCell ref="D124:E124"/>
    <mergeCell ref="L137:N137"/>
    <mergeCell ref="B136:D138"/>
    <mergeCell ref="E136:E138"/>
    <mergeCell ref="G138:N138"/>
    <mergeCell ref="G134:N134"/>
    <mergeCell ref="F133:F134"/>
    <mergeCell ref="G131:N131"/>
    <mergeCell ref="B131:E131"/>
    <mergeCell ref="B127:D127"/>
    <mergeCell ref="C125:E125"/>
    <mergeCell ref="O138:U138"/>
    <mergeCell ref="T137:U137"/>
    <mergeCell ref="O134:U134"/>
    <mergeCell ref="L125:N125"/>
    <mergeCell ref="C126:E126"/>
    <mergeCell ref="O125:S125"/>
    <mergeCell ref="O133:S133"/>
    <mergeCell ref="O137:S137"/>
    <mergeCell ref="J125:K125"/>
    <mergeCell ref="T129:T130"/>
    <mergeCell ref="K129:K130"/>
    <mergeCell ref="B139:D139"/>
    <mergeCell ref="C133:E133"/>
    <mergeCell ref="C134:E134"/>
    <mergeCell ref="B133:B134"/>
    <mergeCell ref="J137:K137"/>
    <mergeCell ref="J133:K133"/>
    <mergeCell ref="A150:AO150"/>
    <mergeCell ref="A145:AO145"/>
    <mergeCell ref="A146:AO146"/>
    <mergeCell ref="A147:AO147"/>
    <mergeCell ref="A149:AO149"/>
    <mergeCell ref="AF133:AG133"/>
    <mergeCell ref="T133:U133"/>
    <mergeCell ref="AO136:AO138"/>
    <mergeCell ref="AL134:AN134"/>
    <mergeCell ref="AL138:AN138"/>
    <mergeCell ref="V138:Z138"/>
    <mergeCell ref="AF138:AK138"/>
    <mergeCell ref="AF137:AG137"/>
    <mergeCell ref="AF134:AK134"/>
    <mergeCell ref="AH137:AN137"/>
    <mergeCell ref="AA134:AE134"/>
    <mergeCell ref="V137:AE137"/>
    <mergeCell ref="AA138:AE138"/>
    <mergeCell ref="O131:U131"/>
    <mergeCell ref="AL129:AL130"/>
    <mergeCell ref="AM129:AM130"/>
    <mergeCell ref="AN129:AN130"/>
    <mergeCell ref="AA129:AA130"/>
    <mergeCell ref="O129:O130"/>
    <mergeCell ref="P129:P130"/>
    <mergeCell ref="Q129:Q130"/>
    <mergeCell ref="R129:R130"/>
    <mergeCell ref="S129:S130"/>
    <mergeCell ref="V129:V130"/>
    <mergeCell ref="W129:W130"/>
    <mergeCell ref="X129:X130"/>
    <mergeCell ref="Y129:Y130"/>
    <mergeCell ref="Z129:Z130"/>
    <mergeCell ref="V131:Z131"/>
    <mergeCell ref="AF131:AK131"/>
    <mergeCell ref="AL131:AN131"/>
    <mergeCell ref="AA131:AE131"/>
    <mergeCell ref="AB129:AB130"/>
    <mergeCell ref="AC129:AC130"/>
    <mergeCell ref="AD129:AD130"/>
    <mergeCell ref="AE129:AE130"/>
    <mergeCell ref="B9:E9"/>
    <mergeCell ref="G126:N126"/>
    <mergeCell ref="F10:AN10"/>
    <mergeCell ref="F125:I125"/>
    <mergeCell ref="O126:U126"/>
    <mergeCell ref="V126:Z126"/>
    <mergeCell ref="AF126:AK126"/>
    <mergeCell ref="AL126:AN126"/>
    <mergeCell ref="A1:AO1"/>
    <mergeCell ref="A2:AO2"/>
    <mergeCell ref="A6:E6"/>
    <mergeCell ref="G6:N6"/>
    <mergeCell ref="O6:U6"/>
    <mergeCell ref="V6:Z6"/>
    <mergeCell ref="AF6:AK6"/>
    <mergeCell ref="AL6:AN6"/>
    <mergeCell ref="A3:AO3"/>
    <mergeCell ref="AA6:AE6"/>
    <mergeCell ref="AC7:AC8"/>
    <mergeCell ref="AD7:AD8"/>
    <mergeCell ref="B7:E8"/>
    <mergeCell ref="AO7:AO8"/>
    <mergeCell ref="AF7:AG7"/>
    <mergeCell ref="F7:F8"/>
  </mergeCells>
  <phoneticPr fontId="0" type="noConversion"/>
  <pageMargins left="0.75" right="0.75" top="1" bottom="1" header="0.5" footer="0.5"/>
  <pageSetup orientation="portrait" r:id="rId1"/>
  <headerFooter alignWithMargins="0"/>
  <ignoredErrors>
    <ignoredError sqref="F7 AC7 AE7 F129 AE129 AC1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Citation Statistics</vt:lpstr>
      <vt:lpstr>2. Non-English Language Stats.</vt:lpstr>
    </vt:vector>
  </TitlesOfParts>
  <Company>ANSP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dc:creator>
  <cp:lastModifiedBy>Earle</cp:lastModifiedBy>
  <cp:lastPrinted>2017-08-26T18:53:04Z</cp:lastPrinted>
  <dcterms:created xsi:type="dcterms:W3CDTF">2001-05-31T16:03:18Z</dcterms:created>
  <dcterms:modified xsi:type="dcterms:W3CDTF">2022-01-29T21:01:45Z</dcterms:modified>
</cp:coreProperties>
</file>